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дима\Desktop\Air\"/>
    </mc:Choice>
  </mc:AlternateContent>
  <bookViews>
    <workbookView xWindow="0" yWindow="0" windowWidth="14370" windowHeight="4920" activeTab="2"/>
  </bookViews>
  <sheets>
    <sheet name="Sirocсo" sheetId="1" r:id="rId1"/>
    <sheet name="Gala     Lunix" sheetId="2" r:id="rId2"/>
    <sheet name="Crystal" sheetId="4" r:id="rId3"/>
    <sheet name="Towair LED" sheetId="5" r:id="rId4"/>
    <sheet name="Delices  Pave Led " sheetId="6" r:id="rId5"/>
    <sheet name="Cinema TV Photo" sheetId="7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1" l="1"/>
  <c r="F17" i="6" l="1"/>
  <c r="F16" i="6"/>
  <c r="F15" i="6"/>
  <c r="B17" i="6"/>
  <c r="B16" i="6"/>
  <c r="B15" i="6"/>
  <c r="D17" i="6"/>
  <c r="D16" i="6"/>
  <c r="D15" i="6"/>
  <c r="B19" i="5" l="1"/>
  <c r="B18" i="5"/>
  <c r="B17" i="5"/>
  <c r="B16" i="5"/>
  <c r="B15" i="5"/>
  <c r="D19" i="5"/>
  <c r="D18" i="5"/>
  <c r="D17" i="5"/>
  <c r="D16" i="5"/>
  <c r="D15" i="5"/>
  <c r="B54" i="5" l="1"/>
  <c r="B53" i="5"/>
  <c r="B52" i="5"/>
  <c r="B51" i="5"/>
  <c r="B50" i="5"/>
  <c r="B37" i="5"/>
  <c r="B36" i="5"/>
  <c r="B35" i="5"/>
  <c r="B34" i="5"/>
  <c r="B33" i="5"/>
  <c r="D37" i="5"/>
  <c r="D36" i="5"/>
  <c r="D35" i="5"/>
  <c r="D34" i="5"/>
  <c r="D33" i="5"/>
  <c r="G19" i="5"/>
  <c r="F19" i="5" s="1"/>
  <c r="G18" i="5"/>
  <c r="F18" i="5" s="1"/>
  <c r="G17" i="5"/>
  <c r="F17" i="5" s="1"/>
  <c r="G16" i="5"/>
  <c r="F16" i="5" s="1"/>
  <c r="I19" i="5"/>
  <c r="H19" i="5" s="1"/>
  <c r="I18" i="5"/>
  <c r="H18" i="5" s="1"/>
  <c r="I17" i="5"/>
  <c r="H17" i="5" s="1"/>
  <c r="I16" i="5"/>
  <c r="H16" i="5" s="1"/>
  <c r="I15" i="5"/>
  <c r="H15" i="5" s="1"/>
  <c r="G15" i="5"/>
  <c r="F15" i="5" s="1"/>
  <c r="E19" i="5"/>
  <c r="E18" i="5"/>
  <c r="E17" i="5"/>
  <c r="E16" i="5"/>
  <c r="E15" i="5"/>
  <c r="B50" i="4"/>
  <c r="B49" i="4"/>
  <c r="B48" i="4"/>
  <c r="B47" i="4"/>
  <c r="B46" i="4"/>
  <c r="D50" i="4"/>
  <c r="D49" i="4"/>
  <c r="D48" i="4"/>
  <c r="D47" i="4"/>
  <c r="D46" i="4"/>
  <c r="G50" i="4"/>
  <c r="G49" i="4"/>
  <c r="G48" i="4"/>
  <c r="G47" i="4"/>
  <c r="G46" i="4"/>
  <c r="H37" i="4"/>
  <c r="H36" i="4"/>
  <c r="H35" i="4"/>
  <c r="H34" i="4"/>
  <c r="H33" i="4"/>
  <c r="F37" i="4"/>
  <c r="F36" i="4"/>
  <c r="F35" i="4"/>
  <c r="F34" i="4"/>
  <c r="F33" i="4"/>
  <c r="D37" i="4"/>
  <c r="D36" i="4"/>
  <c r="D35" i="4"/>
  <c r="D34" i="4"/>
  <c r="D33" i="4"/>
  <c r="B37" i="4"/>
  <c r="B36" i="4"/>
  <c r="B35" i="4"/>
  <c r="B34" i="4"/>
  <c r="B33" i="4"/>
  <c r="D20" i="4"/>
  <c r="D19" i="4"/>
  <c r="D18" i="4"/>
  <c r="D17" i="4"/>
  <c r="D16" i="4"/>
  <c r="B20" i="4"/>
  <c r="B19" i="4"/>
  <c r="B18" i="4"/>
  <c r="B17" i="4"/>
  <c r="B16" i="4"/>
  <c r="D22" i="2"/>
  <c r="D21" i="2"/>
  <c r="D20" i="2"/>
  <c r="D19" i="2"/>
  <c r="D18" i="2"/>
  <c r="B22" i="2"/>
  <c r="B21" i="2"/>
  <c r="B20" i="2"/>
  <c r="B19" i="2"/>
  <c r="B18" i="2"/>
  <c r="B51" i="1"/>
  <c r="B50" i="1"/>
  <c r="B49" i="1"/>
  <c r="B48" i="1"/>
  <c r="B47" i="1"/>
  <c r="B36" i="1"/>
  <c r="B35" i="1"/>
  <c r="B34" i="1"/>
  <c r="B33" i="1"/>
  <c r="D21" i="1"/>
  <c r="D20" i="1"/>
  <c r="D19" i="1"/>
  <c r="D18" i="1"/>
  <c r="B21" i="1"/>
  <c r="B20" i="1"/>
  <c r="B19" i="1"/>
  <c r="B18" i="1"/>
  <c r="F31" i="2" l="1"/>
  <c r="F30" i="2"/>
  <c r="F29" i="2"/>
  <c r="E31" i="2"/>
  <c r="E30" i="2"/>
  <c r="E29" i="2"/>
  <c r="E28" i="2"/>
  <c r="G31" i="2"/>
  <c r="G30" i="2"/>
  <c r="G29" i="2"/>
  <c r="G28" i="2"/>
  <c r="G27" i="2"/>
  <c r="E27" i="2"/>
  <c r="F28" i="2"/>
  <c r="F27" i="2"/>
  <c r="D31" i="2"/>
  <c r="D30" i="2"/>
  <c r="D28" i="2"/>
  <c r="D29" i="2"/>
  <c r="D27" i="2"/>
  <c r="C31" i="2"/>
  <c r="C30" i="2"/>
  <c r="C29" i="2"/>
  <c r="C28" i="2"/>
  <c r="C27" i="2"/>
  <c r="B31" i="2"/>
  <c r="B30" i="2"/>
  <c r="B29" i="2"/>
  <c r="B28" i="2"/>
  <c r="B27" i="2"/>
  <c r="E61" i="1" l="1"/>
  <c r="E60" i="1"/>
  <c r="E59" i="1"/>
  <c r="E58" i="1"/>
  <c r="E57" i="1"/>
  <c r="D61" i="1"/>
  <c r="D60" i="1"/>
  <c r="D59" i="1"/>
  <c r="D58" i="1"/>
  <c r="D57" i="1"/>
  <c r="C61" i="1"/>
  <c r="C60" i="1"/>
  <c r="C59" i="1"/>
  <c r="C58" i="1"/>
  <c r="C57" i="1"/>
  <c r="B61" i="1"/>
  <c r="B60" i="1"/>
  <c r="B59" i="1"/>
  <c r="B58" i="1"/>
  <c r="B57" i="1"/>
</calcChain>
</file>

<file path=xl/sharedStrings.xml><?xml version="1.0" encoding="utf-8"?>
<sst xmlns="http://schemas.openxmlformats.org/spreadsheetml/2006/main" count="185" uniqueCount="97">
  <si>
    <r>
      <rPr>
        <sz val="18"/>
        <rFont val="Gill Sans MT"/>
        <family val="2"/>
      </rPr>
      <t>info@airstar-russia.ru</t>
    </r>
  </si>
  <si>
    <t xml:space="preserve">                 European Network - Moscow</t>
  </si>
  <si>
    <r>
      <rPr>
        <sz val="25"/>
        <color rgb="FFFFB600"/>
        <rFont val="Gill Sans MT"/>
        <family val="2"/>
      </rPr>
      <t>Event &amp; Design</t>
    </r>
  </si>
  <si>
    <r>
      <rPr>
        <sz val="9"/>
        <rFont val="Tahoma"/>
        <family val="2"/>
      </rPr>
      <t>кол</t>
    </r>
    <r>
      <rPr>
        <sz val="9"/>
        <rFont val="Lucida Sans"/>
        <family val="2"/>
      </rPr>
      <t>-</t>
    </r>
    <r>
      <rPr>
        <sz val="9"/>
        <rFont val="Tahoma"/>
        <family val="2"/>
      </rPr>
      <t>во дней</t>
    </r>
  </si>
  <si>
    <r>
      <rPr>
        <sz val="9"/>
        <rFont val="Tahoma"/>
        <family val="2"/>
      </rPr>
      <t xml:space="preserve">тариф </t>
    </r>
    <r>
      <rPr>
        <sz val="9"/>
        <rFont val="Lucida Sans"/>
        <family val="2"/>
      </rPr>
      <t>/</t>
    </r>
    <r>
      <rPr>
        <sz val="9"/>
        <rFont val="Tahoma"/>
        <family val="2"/>
      </rPr>
      <t>день</t>
    </r>
  </si>
  <si>
    <t>Sirocco 1200W HMI</t>
  </si>
  <si>
    <r>
      <rPr>
        <sz val="9"/>
        <rFont val="Tahoma"/>
        <family val="2"/>
      </rPr>
      <t xml:space="preserve">тариф РУБ </t>
    </r>
    <r>
      <rPr>
        <sz val="9"/>
        <rFont val="Lucida Sans"/>
        <family val="2"/>
      </rPr>
      <t>/</t>
    </r>
    <r>
      <rPr>
        <sz val="9"/>
        <rFont val="Tahoma"/>
        <family val="2"/>
      </rPr>
      <t>день</t>
    </r>
  </si>
  <si>
    <r>
      <rPr>
        <sz val="9"/>
        <rFont val="Tahoma"/>
        <family val="2"/>
      </rPr>
      <t>тариф РУБ</t>
    </r>
    <r>
      <rPr>
        <sz val="9"/>
        <rFont val="Lucida Sans"/>
        <family val="2"/>
      </rPr>
      <t>/</t>
    </r>
    <r>
      <rPr>
        <sz val="9"/>
        <rFont val="Tahoma"/>
        <family val="2"/>
      </rPr>
      <t>день</t>
    </r>
  </si>
  <si>
    <t>Sirocco L</t>
  </si>
  <si>
    <t>Sirocco M</t>
  </si>
  <si>
    <t>Mobilux</t>
  </si>
  <si>
    <t>Аксессуары</t>
  </si>
  <si>
    <r>
      <rPr>
        <sz val="9"/>
        <rFont val="Tahoma"/>
        <family val="2"/>
      </rPr>
      <t>Штатив</t>
    </r>
  </si>
  <si>
    <r>
      <rPr>
        <sz val="9"/>
        <rFont val="Tahoma"/>
        <family val="2"/>
      </rPr>
      <t>Поворотная голова</t>
    </r>
  </si>
  <si>
    <t>Hal - температура света 3200°</t>
  </si>
  <si>
    <t>Gala / Lunix</t>
  </si>
  <si>
    <t>Объём гелия в ㎥</t>
  </si>
  <si>
    <t>ø 160</t>
  </si>
  <si>
    <t>ø 200</t>
  </si>
  <si>
    <t>ø 250</t>
  </si>
  <si>
    <t>ø 300</t>
  </si>
  <si>
    <t>ø 370</t>
  </si>
  <si>
    <t>ø 500</t>
  </si>
  <si>
    <t xml:space="preserve">* Внимание !!!
В стоимость аренды не входит : гелий, обслуживание, доставка, балласт. Стоимость указана в  в рублях.
Стоимость аренды указана без учета налога. (зависит от региона и формы юр. лица)
</t>
  </si>
  <si>
    <t>Crystal S/ TBT</t>
  </si>
  <si>
    <t>РУБ</t>
  </si>
  <si>
    <r>
      <rPr>
        <sz val="9"/>
        <rFont val="Lucida Sans"/>
        <family val="2"/>
      </rPr>
      <t>c</t>
    </r>
    <r>
      <rPr>
        <sz val="9"/>
        <rFont val="Tahoma"/>
        <family val="2"/>
      </rPr>
      <t xml:space="preserve">rystal s + штатив
</t>
    </r>
    <r>
      <rPr>
        <sz val="9"/>
        <rFont val="Lucida Sans"/>
        <family val="2"/>
      </rPr>
      <t>p 350 ta</t>
    </r>
  </si>
  <si>
    <r>
      <rPr>
        <sz val="9"/>
        <rFont val="Lucida Sans"/>
        <family val="2"/>
      </rPr>
      <t>c</t>
    </r>
    <r>
      <rPr>
        <sz val="9"/>
        <rFont val="Tahoma"/>
        <family val="2"/>
      </rPr>
      <t>rystal s + комплект аккумулятор и рюкзак</t>
    </r>
  </si>
  <si>
    <t>Цветные конверты ø 160/ 200</t>
  </si>
  <si>
    <r>
      <rPr>
        <sz val="9"/>
        <rFont val="Calibri"/>
        <family val="2"/>
        <charset val="204"/>
        <scheme val="minor"/>
      </rPr>
      <t>кол-во дней</t>
    </r>
  </si>
  <si>
    <t>Towair LED</t>
  </si>
  <si>
    <t>Stars</t>
  </si>
  <si>
    <t>Clear sphere</t>
  </si>
  <si>
    <t>Delices</t>
  </si>
  <si>
    <t>Тип &amp; Мощность</t>
  </si>
  <si>
    <t>HMI</t>
  </si>
  <si>
    <t>Лампы</t>
  </si>
  <si>
    <t>Размер конверта</t>
  </si>
  <si>
    <t>㎥</t>
  </si>
  <si>
    <t>Кол-во бал. 40Л</t>
  </si>
  <si>
    <t>Стоимость аренды</t>
  </si>
  <si>
    <t>2 х 4000</t>
  </si>
  <si>
    <t>4 х 4000</t>
  </si>
  <si>
    <t xml:space="preserve">HMI - 16 K - TUBE </t>
  </si>
  <si>
    <t>↔ 8,20м /↕ 3,35м</t>
  </si>
  <si>
    <t>↔ 4,40м /↕ 3,35м</t>
  </si>
  <si>
    <t>+7 495 642-85-66 / +7 903 755-23-59</t>
  </si>
  <si>
    <t>*Не является публичной офертой.</t>
  </si>
  <si>
    <t xml:space="preserve"> Sirocco 4 x 150 HI Sirocco 1000W HTI</t>
  </si>
  <si>
    <t>Sirocco 4 x 1000W HTI Flex</t>
  </si>
  <si>
    <r>
      <rPr>
        <sz val="9"/>
        <rFont val="Lucida Sans"/>
        <family val="2"/>
      </rPr>
      <t>Sirocco 4000W Hal</t>
    </r>
    <r>
      <rPr>
        <sz val="9"/>
        <rFont val="Lucida Sans"/>
        <family val="2"/>
      </rPr>
      <t xml:space="preserve">
</t>
    </r>
    <r>
      <rPr>
        <sz val="9"/>
        <rFont val="Tahoma"/>
        <family val="2"/>
      </rPr>
      <t>без комплекта</t>
    </r>
  </si>
  <si>
    <t>* Внимание !!!
В стоимость аренды не входит : обслуживание, доставка. 
Стоимость аренды указана в рублях без учета налога.( зависит от региона и формы юр. лица)</t>
  </si>
  <si>
    <t>Gala ø 200</t>
  </si>
  <si>
    <t>Gala / Lunix ø 300</t>
  </si>
  <si>
    <t>Crystal Hal /Led/ WR</t>
  </si>
  <si>
    <t>Юбка на штатив          тариф /день</t>
  </si>
  <si>
    <t>цветной конверт                    тариф /день</t>
  </si>
  <si>
    <t>Штатив                                    тариф /день</t>
  </si>
  <si>
    <t>crystal ø90 + штатив                   тариф /день</t>
  </si>
  <si>
    <t>crystal ø 130 + штатив             тариф /день</t>
  </si>
  <si>
    <t>crystal ø 160 + штатив                      тариф /день</t>
  </si>
  <si>
    <t>crystal ø 200+ штатив        тариф /день</t>
  </si>
  <si>
    <t>towair-cone-horn-tusk-flame тариф /день</t>
  </si>
  <si>
    <t>arche                      тариф /день</t>
  </si>
  <si>
    <t>moon ø 180 lotus              тариф /день</t>
  </si>
  <si>
    <t>moon ø 230  lotus        тариф /день</t>
  </si>
  <si>
    <t>star ø180                                 тариф /день</t>
  </si>
  <si>
    <t>star ø 360                          тариф /день</t>
  </si>
  <si>
    <t>ø 250 тариф /день</t>
  </si>
  <si>
    <t>Ball ø 50/ Cube 43          тариф /день</t>
  </si>
  <si>
    <t>Egg/ball ø30                           тариф /день</t>
  </si>
  <si>
    <t>1x1200</t>
  </si>
  <si>
    <t>HAL</t>
  </si>
  <si>
    <t xml:space="preserve">HMI - 8 K - ELIPSE </t>
  </si>
  <si>
    <t>Gaffair 1200 HMI</t>
  </si>
  <si>
    <t xml:space="preserve">Hal - 10 K - ELIPSE </t>
  </si>
  <si>
    <t>2x5000</t>
  </si>
  <si>
    <t>Hal - 20 K - TUBE</t>
  </si>
  <si>
    <t>4x5000</t>
  </si>
  <si>
    <t>Hal - 8 K - TUBE</t>
  </si>
  <si>
    <t>8x1000</t>
  </si>
  <si>
    <t>↔ 4,00м /↕ 2,00м</t>
  </si>
  <si>
    <t>Hal - 4 K - Lunix</t>
  </si>
  <si>
    <t>4x1000</t>
  </si>
  <si>
    <t>Hal - 2 K - Gala</t>
  </si>
  <si>
    <t>2x1000</t>
  </si>
  <si>
    <t>Hybrid</t>
  </si>
  <si>
    <t xml:space="preserve">HMI - 9 K - ELIPSE </t>
  </si>
  <si>
    <t xml:space="preserve">HMI - 18K - TUBE </t>
  </si>
  <si>
    <t>Hal</t>
  </si>
  <si>
    <t>1x5000</t>
  </si>
  <si>
    <t>1x4000</t>
  </si>
  <si>
    <t>2x4000</t>
  </si>
  <si>
    <t>Cinema TV Photo</t>
  </si>
  <si>
    <t>info@airstar-russia.ru</t>
  </si>
  <si>
    <t>* Внимание !!!
В стоимость аренды не входит : гелий, обслуживание, доставка. Стоимость указана в  в рублях.
Стоимость аренды указана без учета налога. (зависит от региона и формы юр. лица)</t>
  </si>
  <si>
    <t>Rock/ Flatball / Ball ø35/ Cube 35         тариф /день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</si>
</sst>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\ &quot;₽&quot;"/>
    <numFmt numFmtId="165" formatCode="#,##0.00\ &quot;₽&quot;"/>
    <numFmt numFmtId="166" formatCode="#,##0\ [$₽-419]"/>
    <numFmt numFmtId="167" formatCode="#,##0.00\ [$₽-419]"/>
  </numFmts>
  <fonts count="28">
    <font>
      <sz val="11"/>
      <color theme="1"/>
      <name val="Calibri"/>
      <family val="2"/>
      <charset val="204"/>
      <scheme val="minor"/>
    </font>
    <font>
      <sz val="38"/>
      <name val="Gill Sans MT"/>
      <family val="2"/>
    </font>
    <font>
      <sz val="18"/>
      <name val="Gill Sans MT"/>
      <family val="2"/>
    </font>
    <font>
      <sz val="25"/>
      <name val="Gill Sans MT"/>
      <family val="2"/>
    </font>
    <font>
      <sz val="25"/>
      <color theme="1"/>
      <name val="Calibri"/>
      <family val="2"/>
      <charset val="204"/>
      <scheme val="minor"/>
    </font>
    <font>
      <sz val="25"/>
      <color rgb="FFFFB600"/>
      <name val="Gill Sans MT"/>
      <family val="2"/>
    </font>
    <font>
      <b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name val="Tahoma"/>
      <family val="2"/>
    </font>
    <font>
      <sz val="9"/>
      <name val="Lucida Sans"/>
      <family val="2"/>
    </font>
    <font>
      <sz val="9"/>
      <color rgb="FF000000"/>
      <name val="Lucida Sans"/>
      <family val="2"/>
    </font>
    <font>
      <sz val="9"/>
      <name val="Calibri"/>
      <family val="2"/>
      <charset val="204"/>
    </font>
    <font>
      <sz val="9"/>
      <name val="Tahoma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9"/>
      <color rgb="FF000000"/>
      <name val="Times New Roman"/>
      <family val="1"/>
      <charset val="204"/>
    </font>
    <font>
      <sz val="9"/>
      <color rgb="FF000000"/>
      <name val="Lucida Sans"/>
      <family val="2"/>
      <charset val="204"/>
    </font>
    <font>
      <sz val="9"/>
      <color rgb="FF00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25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name val="Gill Sans MT"/>
      <family val="2"/>
    </font>
    <font>
      <sz val="16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E0FCA3"/>
      </patternFill>
    </fill>
    <fill>
      <patternFill patternType="solid">
        <fgColor rgb="FF9CFBB0"/>
      </patternFill>
    </fill>
    <fill>
      <patternFill patternType="solid">
        <fgColor rgb="FFAFFCCE"/>
      </patternFill>
    </fill>
    <fill>
      <patternFill patternType="solid">
        <fgColor rgb="FF94FFCB"/>
      </patternFill>
    </fill>
    <fill>
      <patternFill patternType="solid">
        <fgColor rgb="FF72FFA9"/>
      </patternFill>
    </fill>
    <fill>
      <patternFill patternType="solid">
        <fgColor rgb="FF00FFCC"/>
      </patternFill>
    </fill>
    <fill>
      <patternFill patternType="solid">
        <fgColor rgb="FFD4FF98"/>
      </patternFill>
    </fill>
    <fill>
      <patternFill patternType="solid">
        <fgColor rgb="FFFFFF00"/>
        <bgColor indexed="64"/>
      </patternFill>
    </fill>
    <fill>
      <patternFill patternType="solid">
        <fgColor rgb="FF00FDFF"/>
      </patternFill>
    </fill>
    <fill>
      <patternFill patternType="solid">
        <fgColor rgb="FF00FA92"/>
      </patternFill>
    </fill>
    <fill>
      <patternFill patternType="solid">
        <fgColor rgb="FF76D6FF"/>
      </patternFill>
    </fill>
    <fill>
      <patternFill patternType="solid">
        <fgColor rgb="FF00FFFF"/>
      </patternFill>
    </fill>
    <fill>
      <patternFill patternType="solid">
        <fgColor rgb="FF00FF88"/>
      </patternFill>
    </fill>
    <fill>
      <patternFill patternType="solid">
        <fgColor rgb="FF5AD6FF"/>
      </patternFill>
    </fill>
    <fill>
      <patternFill patternType="solid">
        <fgColor rgb="FFD0E8FF"/>
      </patternFill>
    </fill>
    <fill>
      <patternFill patternType="solid">
        <fgColor rgb="FFFBB39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151">
    <xf numFmtId="0" fontId="0" fillId="0" borderId="0" xfId="0"/>
    <xf numFmtId="0" fontId="0" fillId="0" borderId="0" xfId="0" applyAlignment="1"/>
    <xf numFmtId="0" fontId="6" fillId="0" borderId="0" xfId="0" applyFont="1"/>
    <xf numFmtId="1" fontId="10" fillId="2" borderId="1" xfId="0" applyNumberFormat="1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6" fillId="0" borderId="0" xfId="0" applyFont="1" applyAlignment="1"/>
    <xf numFmtId="0" fontId="9" fillId="7" borderId="1" xfId="0" applyFont="1" applyFill="1" applyBorder="1" applyAlignment="1">
      <alignment horizontal="center" vertical="center" wrapText="1"/>
    </xf>
    <xf numFmtId="164" fontId="10" fillId="5" borderId="1" xfId="0" applyNumberFormat="1" applyFont="1" applyFill="1" applyBorder="1" applyAlignment="1">
      <alignment horizontal="center" vertical="top" wrapText="1"/>
    </xf>
    <xf numFmtId="164" fontId="10" fillId="7" borderId="1" xfId="0" applyNumberFormat="1" applyFont="1" applyFill="1" applyBorder="1" applyAlignment="1">
      <alignment horizontal="center" vertical="top" wrapText="1"/>
    </xf>
    <xf numFmtId="165" fontId="10" fillId="6" borderId="1" xfId="0" applyNumberFormat="1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center" vertical="top" wrapText="1"/>
    </xf>
    <xf numFmtId="0" fontId="14" fillId="4" borderId="1" xfId="0" applyFont="1" applyFill="1" applyBorder="1" applyAlignment="1">
      <alignment horizontal="center" vertical="top" wrapText="1"/>
    </xf>
    <xf numFmtId="164" fontId="10" fillId="3" borderId="1" xfId="0" applyNumberFormat="1" applyFont="1" applyFill="1" applyBorder="1" applyAlignment="1">
      <alignment horizontal="center" vertical="top" wrapText="1"/>
    </xf>
    <xf numFmtId="164" fontId="10" fillId="4" borderId="1" xfId="0" applyNumberFormat="1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1" fontId="15" fillId="2" borderId="1" xfId="0" applyNumberFormat="1" applyFont="1" applyFill="1" applyBorder="1" applyAlignment="1">
      <alignment horizontal="center" vertical="top" wrapText="1"/>
    </xf>
    <xf numFmtId="164" fontId="15" fillId="7" borderId="1" xfId="0" applyNumberFormat="1" applyFont="1" applyFill="1" applyBorder="1" applyAlignment="1">
      <alignment horizontal="center" vertical="top" wrapText="1"/>
    </xf>
    <xf numFmtId="164" fontId="15" fillId="8" borderId="1" xfId="0" applyNumberFormat="1" applyFont="1" applyFill="1" applyBorder="1" applyAlignment="1">
      <alignment horizontal="center" vertical="top" wrapText="1"/>
    </xf>
    <xf numFmtId="164" fontId="15" fillId="6" borderId="1" xfId="0" applyNumberFormat="1" applyFont="1" applyFill="1" applyBorder="1" applyAlignment="1">
      <alignment horizontal="center" vertical="top" wrapText="1"/>
    </xf>
    <xf numFmtId="164" fontId="15" fillId="5" borderId="1" xfId="0" applyNumberFormat="1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9" fillId="14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7" fillId="16" borderId="1" xfId="0" applyFont="1" applyFill="1" applyBorder="1" applyAlignment="1">
      <alignment horizontal="center" vertical="center" wrapText="1"/>
    </xf>
    <xf numFmtId="0" fontId="16" fillId="16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center" wrapText="1"/>
    </xf>
    <xf numFmtId="164" fontId="10" fillId="17" borderId="1" xfId="0" applyNumberFormat="1" applyFont="1" applyFill="1" applyBorder="1" applyAlignment="1">
      <alignment horizontal="center" vertical="top" wrapText="1"/>
    </xf>
    <xf numFmtId="0" fontId="0" fillId="0" borderId="0" xfId="0" applyFont="1"/>
    <xf numFmtId="0" fontId="17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6" fillId="0" borderId="0" xfId="0" applyFont="1" applyAlignment="1"/>
    <xf numFmtId="0" fontId="19" fillId="0" borderId="0" xfId="0" applyFont="1"/>
    <xf numFmtId="0" fontId="19" fillId="0" borderId="0" xfId="0" applyFont="1" applyBorder="1"/>
    <xf numFmtId="0" fontId="19" fillId="0" borderId="6" xfId="0" applyFont="1" applyBorder="1" applyAlignment="1"/>
    <xf numFmtId="0" fontId="19" fillId="0" borderId="6" xfId="0" applyFont="1" applyBorder="1" applyAlignment="1">
      <alignment horizontal="center"/>
    </xf>
    <xf numFmtId="0" fontId="19" fillId="0" borderId="6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10" fillId="6" borderId="1" xfId="0" applyNumberFormat="1" applyFont="1" applyFill="1" applyBorder="1" applyAlignment="1">
      <alignment horizontal="center" vertical="top" wrapText="1"/>
    </xf>
    <xf numFmtId="0" fontId="10" fillId="11" borderId="1" xfId="0" applyNumberFormat="1" applyFont="1" applyFill="1" applyBorder="1" applyAlignment="1">
      <alignment horizontal="center" vertical="top" wrapText="1"/>
    </xf>
    <xf numFmtId="0" fontId="10" fillId="2" borderId="1" xfId="0" applyNumberFormat="1" applyFont="1" applyFill="1" applyBorder="1" applyAlignment="1">
      <alignment horizontal="center" vertical="top" wrapText="1"/>
    </xf>
    <xf numFmtId="0" fontId="10" fillId="5" borderId="1" xfId="0" applyNumberFormat="1" applyFont="1" applyFill="1" applyBorder="1" applyAlignment="1">
      <alignment horizontal="center" vertical="top" wrapText="1"/>
    </xf>
    <xf numFmtId="0" fontId="10" fillId="10" borderId="1" xfId="0" applyNumberFormat="1" applyFont="1" applyFill="1" applyBorder="1" applyAlignment="1">
      <alignment horizontal="center" vertical="top" wrapText="1"/>
    </xf>
    <xf numFmtId="0" fontId="10" fillId="12" borderId="1" xfId="0" applyNumberFormat="1" applyFont="1" applyFill="1" applyBorder="1" applyAlignment="1">
      <alignment horizontal="center" vertical="top" wrapText="1"/>
    </xf>
    <xf numFmtId="49" fontId="0" fillId="0" borderId="0" xfId="0" applyNumberFormat="1"/>
    <xf numFmtId="166" fontId="10" fillId="3" borderId="1" xfId="0" applyNumberFormat="1" applyFont="1" applyFill="1" applyBorder="1" applyAlignment="1">
      <alignment horizontal="center" vertical="top" wrapText="1"/>
    </xf>
    <xf numFmtId="0" fontId="10" fillId="8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21" fillId="0" borderId="0" xfId="0" applyFont="1" applyAlignment="1"/>
    <xf numFmtId="0" fontId="21" fillId="18" borderId="7" xfId="0" applyFont="1" applyFill="1" applyBorder="1" applyAlignment="1">
      <alignment shrinkToFit="1"/>
    </xf>
    <xf numFmtId="0" fontId="19" fillId="18" borderId="6" xfId="0" applyFont="1" applyFill="1" applyBorder="1"/>
    <xf numFmtId="0" fontId="0" fillId="18" borderId="6" xfId="0" applyFont="1" applyFill="1" applyBorder="1" applyAlignment="1">
      <alignment horizontal="center" vertical="center"/>
    </xf>
    <xf numFmtId="0" fontId="19" fillId="18" borderId="6" xfId="0" applyFont="1" applyFill="1" applyBorder="1" applyAlignment="1">
      <alignment horizontal="center" vertical="center"/>
    </xf>
    <xf numFmtId="0" fontId="19" fillId="18" borderId="6" xfId="0" applyFont="1" applyFill="1" applyBorder="1" applyAlignment="1">
      <alignment horizontal="center"/>
    </xf>
    <xf numFmtId="167" fontId="19" fillId="18" borderId="6" xfId="0" applyNumberFormat="1" applyFont="1" applyFill="1" applyBorder="1"/>
    <xf numFmtId="0" fontId="21" fillId="18" borderId="0" xfId="0" applyFont="1" applyFill="1"/>
    <xf numFmtId="0" fontId="0" fillId="18" borderId="0" xfId="0" applyFont="1" applyFill="1"/>
    <xf numFmtId="0" fontId="19" fillId="18" borderId="0" xfId="0" applyFont="1" applyFill="1"/>
    <xf numFmtId="0" fontId="19" fillId="18" borderId="0" xfId="0" applyFont="1" applyFill="1" applyAlignment="1">
      <alignment horizontal="center"/>
    </xf>
    <xf numFmtId="165" fontId="19" fillId="18" borderId="0" xfId="0" applyNumberFormat="1" applyFont="1" applyFill="1"/>
    <xf numFmtId="0" fontId="0" fillId="19" borderId="0" xfId="0" applyFont="1" applyFill="1"/>
    <xf numFmtId="0" fontId="0" fillId="19" borderId="0" xfId="0" applyFont="1" applyFill="1" applyBorder="1"/>
    <xf numFmtId="0" fontId="19" fillId="19" borderId="0" xfId="0" applyFont="1" applyFill="1"/>
    <xf numFmtId="0" fontId="19" fillId="19" borderId="0" xfId="0" applyFont="1" applyFill="1" applyAlignment="1">
      <alignment horizontal="center"/>
    </xf>
    <xf numFmtId="165" fontId="19" fillId="19" borderId="0" xfId="0" applyNumberFormat="1" applyFont="1" applyFill="1"/>
    <xf numFmtId="0" fontId="0" fillId="19" borderId="0" xfId="0" applyFont="1" applyFill="1" applyBorder="1" applyAlignment="1">
      <alignment horizontal="center"/>
    </xf>
    <xf numFmtId="165" fontId="0" fillId="19" borderId="0" xfId="0" applyNumberFormat="1" applyFont="1" applyFill="1" applyBorder="1"/>
    <xf numFmtId="0" fontId="0" fillId="20" borderId="0" xfId="0" applyFont="1" applyFill="1"/>
    <xf numFmtId="0" fontId="0" fillId="20" borderId="0" xfId="0" applyFont="1" applyFill="1" applyBorder="1"/>
    <xf numFmtId="0" fontId="19" fillId="20" borderId="0" xfId="0" applyFont="1" applyFill="1"/>
    <xf numFmtId="0" fontId="0" fillId="20" borderId="0" xfId="0" applyFont="1" applyFill="1" applyBorder="1" applyAlignment="1">
      <alignment horizontal="center"/>
    </xf>
    <xf numFmtId="165" fontId="0" fillId="20" borderId="0" xfId="0" applyNumberFormat="1" applyFont="1" applyFill="1" applyBorder="1"/>
    <xf numFmtId="0" fontId="0" fillId="0" borderId="6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wrapText="1"/>
    </xf>
    <xf numFmtId="0" fontId="6" fillId="0" borderId="0" xfId="0" applyFont="1" applyAlignment="1"/>
    <xf numFmtId="49" fontId="0" fillId="0" borderId="0" xfId="0" applyNumberFormat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3" fillId="0" borderId="0" xfId="0" applyFont="1" applyFill="1" applyBorder="1" applyAlignment="1">
      <alignment horizontal="left" vertical="top"/>
    </xf>
    <xf numFmtId="0" fontId="4" fillId="0" borderId="0" xfId="0" applyFont="1" applyAlignment="1">
      <alignment horizontal="left"/>
    </xf>
    <xf numFmtId="49" fontId="22" fillId="0" borderId="0" xfId="0" applyNumberFormat="1" applyFont="1" applyFill="1" applyBorder="1" applyAlignment="1">
      <alignment horizontal="left" vertical="top"/>
    </xf>
    <xf numFmtId="49" fontId="23" fillId="0" borderId="0" xfId="0" applyNumberFormat="1" applyFont="1" applyAlignment="1"/>
    <xf numFmtId="0" fontId="1" fillId="0" borderId="0" xfId="0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0" fontId="13" fillId="9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7" fillId="16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4" fillId="17" borderId="4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0" fillId="0" borderId="3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17" fillId="7" borderId="4" xfId="0" applyFont="1" applyFill="1" applyBorder="1" applyAlignment="1">
      <alignment horizontal="center" vertical="center" wrapText="1"/>
    </xf>
    <xf numFmtId="0" fontId="27" fillId="0" borderId="0" xfId="1" applyFill="1" applyBorder="1" applyAlignment="1">
      <alignment horizontal="left" vertical="top"/>
    </xf>
    <xf numFmtId="0" fontId="18" fillId="0" borderId="0" xfId="0" applyFont="1" applyBorder="1" applyAlignment="1">
      <alignment horizontal="right"/>
    </xf>
    <xf numFmtId="0" fontId="19" fillId="0" borderId="0" xfId="0" applyFont="1" applyAlignment="1"/>
    <xf numFmtId="49" fontId="4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left"/>
    </xf>
    <xf numFmtId="0" fontId="19" fillId="0" borderId="6" xfId="0" applyFont="1" applyBorder="1" applyAlignment="1"/>
    <xf numFmtId="0" fontId="19" fillId="0" borderId="6" xfId="0" applyFont="1" applyBorder="1" applyAlignment="1">
      <alignment horizontal="center" vertical="center"/>
    </xf>
    <xf numFmtId="0" fontId="21" fillId="20" borderId="0" xfId="0" applyFont="1" applyFill="1" applyAlignment="1">
      <alignment horizontal="center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19" borderId="0" xfId="0" applyFont="1" applyFill="1" applyAlignment="1">
      <alignment horizontal="center"/>
    </xf>
    <xf numFmtId="0" fontId="20" fillId="18" borderId="8" xfId="0" applyFont="1" applyFill="1" applyBorder="1" applyAlignment="1">
      <alignment horizontal="center" vertical="center" textRotation="255"/>
    </xf>
    <xf numFmtId="0" fontId="20" fillId="18" borderId="9" xfId="0" applyFont="1" applyFill="1" applyBorder="1" applyAlignment="1">
      <alignment horizontal="center" vertical="center" textRotation="255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9.emf"/><Relationship Id="rId5" Type="http://schemas.openxmlformats.org/officeDocument/2006/relationships/image" Target="../media/image18.emf"/><Relationship Id="rId4" Type="http://schemas.openxmlformats.org/officeDocument/2006/relationships/image" Target="../media/image1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23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25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24</xdr:row>
      <xdr:rowOff>110239</xdr:rowOff>
    </xdr:from>
    <xdr:to>
      <xdr:col>1</xdr:col>
      <xdr:colOff>1162051</xdr:colOff>
      <xdr:row>28</xdr:row>
      <xdr:rowOff>114300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44FDDF5-C088-4F24-A305-378E4E5BF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6491989"/>
          <a:ext cx="1104900" cy="813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24</xdr:row>
      <xdr:rowOff>47626</xdr:rowOff>
    </xdr:from>
    <xdr:to>
      <xdr:col>2</xdr:col>
      <xdr:colOff>771526</xdr:colOff>
      <xdr:row>28</xdr:row>
      <xdr:rowOff>85725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17EF0A0-F020-409F-B5F2-5A56837CA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48" b="15237"/>
        <a:stretch/>
      </xdr:blipFill>
      <xdr:spPr bwMode="auto">
        <a:xfrm>
          <a:off x="2219326" y="6429376"/>
          <a:ext cx="609600" cy="84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784155</xdr:colOff>
      <xdr:row>38</xdr:row>
      <xdr:rowOff>9526</xdr:rowOff>
    </xdr:from>
    <xdr:to>
      <xdr:col>5</xdr:col>
      <xdr:colOff>507073</xdr:colOff>
      <xdr:row>44</xdr:row>
      <xdr:rowOff>9525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7736172-D21C-4E76-94D4-0FB27E05D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630" y="9267826"/>
          <a:ext cx="1637443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38</xdr:row>
      <xdr:rowOff>19050</xdr:rowOff>
    </xdr:from>
    <xdr:to>
      <xdr:col>3</xdr:col>
      <xdr:colOff>531318</xdr:colOff>
      <xdr:row>43</xdr:row>
      <xdr:rowOff>161925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4FC62A1-3FE8-4208-A2A9-739648F1E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1" y="9277350"/>
          <a:ext cx="141714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38</xdr:row>
      <xdr:rowOff>19052</xdr:rowOff>
    </xdr:from>
    <xdr:to>
      <xdr:col>1</xdr:col>
      <xdr:colOff>1076325</xdr:colOff>
      <xdr:row>43</xdr:row>
      <xdr:rowOff>139086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05FF312-6FBF-4C76-B1DD-C7233F982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9277352"/>
          <a:ext cx="1019174" cy="107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0</xdr:row>
      <xdr:rowOff>200025</xdr:rowOff>
    </xdr:from>
    <xdr:to>
      <xdr:col>1</xdr:col>
      <xdr:colOff>895350</xdr:colOff>
      <xdr:row>0</xdr:row>
      <xdr:rowOff>917747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C162BB5-C0DA-4252-9CF4-3FE40D48D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00025"/>
          <a:ext cx="1295400" cy="717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0</xdr:row>
      <xdr:rowOff>95250</xdr:rowOff>
    </xdr:from>
    <xdr:to>
      <xdr:col>12</xdr:col>
      <xdr:colOff>570706</xdr:colOff>
      <xdr:row>0</xdr:row>
      <xdr:rowOff>885825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D65624E-FAA8-426D-A9E2-7732A085A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95250"/>
          <a:ext cx="1647031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8</xdr:row>
      <xdr:rowOff>66676</xdr:rowOff>
    </xdr:from>
    <xdr:to>
      <xdr:col>1</xdr:col>
      <xdr:colOff>1152948</xdr:colOff>
      <xdr:row>13</xdr:row>
      <xdr:rowOff>161926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45C0FE1-54F1-4BF9-898B-71E213D47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43451"/>
          <a:ext cx="1733973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8</xdr:row>
      <xdr:rowOff>66675</xdr:rowOff>
    </xdr:from>
    <xdr:to>
      <xdr:col>4</xdr:col>
      <xdr:colOff>730827</xdr:colOff>
      <xdr:row>13</xdr:row>
      <xdr:rowOff>152400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6DBEB84-329C-497F-A8CA-815EF49E1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4743450"/>
          <a:ext cx="1759527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8</xdr:row>
      <xdr:rowOff>114300</xdr:rowOff>
    </xdr:from>
    <xdr:to>
      <xdr:col>8</xdr:col>
      <xdr:colOff>419100</xdr:colOff>
      <xdr:row>13</xdr:row>
      <xdr:rowOff>171450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AB61B7B-B8C1-4C4C-81DE-3896FCCE9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3114675"/>
          <a:ext cx="16097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161925</xdr:colOff>
      <xdr:row>8</xdr:row>
      <xdr:rowOff>76200</xdr:rowOff>
    </xdr:from>
    <xdr:to>
      <xdr:col>12</xdr:col>
      <xdr:colOff>447675</xdr:colOff>
      <xdr:row>13</xdr:row>
      <xdr:rowOff>85725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ED3D21C-51B6-4BB0-BAE8-F8F47200F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4752975"/>
          <a:ext cx="150495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76201</xdr:colOff>
      <xdr:row>15</xdr:row>
      <xdr:rowOff>38101</xdr:rowOff>
    </xdr:from>
    <xdr:to>
      <xdr:col>10</xdr:col>
      <xdr:colOff>92588</xdr:colOff>
      <xdr:row>21</xdr:row>
      <xdr:rowOff>114301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6B4BDE8-7B51-44BC-80BA-752DB44B3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1" y="6219826"/>
          <a:ext cx="1111762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133350</xdr:rowOff>
    </xdr:from>
    <xdr:to>
      <xdr:col>1</xdr:col>
      <xdr:colOff>800100</xdr:colOff>
      <xdr:row>0</xdr:row>
      <xdr:rowOff>851072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9E3B8626-EFB3-4651-BF96-AE3E7D3F1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3350"/>
          <a:ext cx="1295400" cy="717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0</xdr:row>
      <xdr:rowOff>123825</xdr:rowOff>
    </xdr:from>
    <xdr:to>
      <xdr:col>12</xdr:col>
      <xdr:colOff>332581</xdr:colOff>
      <xdr:row>0</xdr:row>
      <xdr:rowOff>914400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8ECFDF2F-D159-41A4-840B-502AEB8A7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23825"/>
          <a:ext cx="1647031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142877</xdr:colOff>
      <xdr:row>7</xdr:row>
      <xdr:rowOff>19051</xdr:rowOff>
    </xdr:from>
    <xdr:to>
      <xdr:col>0</xdr:col>
      <xdr:colOff>643199</xdr:colOff>
      <xdr:row>14</xdr:row>
      <xdr:rowOff>180976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630D295-67BD-48F0-99FA-C09A5B5CB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7" y="2743201"/>
          <a:ext cx="500322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10</xdr:row>
      <xdr:rowOff>57150</xdr:rowOff>
    </xdr:from>
    <xdr:to>
      <xdr:col>2</xdr:col>
      <xdr:colOff>1085850</xdr:colOff>
      <xdr:row>14</xdr:row>
      <xdr:rowOff>173805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34E1084-B88E-4424-B77D-942EBC9D0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3400425"/>
          <a:ext cx="2181225" cy="87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10</xdr:row>
      <xdr:rowOff>57150</xdr:rowOff>
    </xdr:from>
    <xdr:to>
      <xdr:col>5</xdr:col>
      <xdr:colOff>1285875</xdr:colOff>
      <xdr:row>14</xdr:row>
      <xdr:rowOff>139596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21A54CDA-241A-41C7-8E9C-78DB9806C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6" y="3400425"/>
          <a:ext cx="3219449" cy="844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0</xdr:row>
      <xdr:rowOff>200025</xdr:rowOff>
    </xdr:from>
    <xdr:to>
      <xdr:col>2</xdr:col>
      <xdr:colOff>38100</xdr:colOff>
      <xdr:row>0</xdr:row>
      <xdr:rowOff>917747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6B779D2-B2A3-428C-8DFA-C1EF7F55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00025"/>
          <a:ext cx="1295400" cy="717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0</xdr:row>
      <xdr:rowOff>152400</xdr:rowOff>
    </xdr:from>
    <xdr:to>
      <xdr:col>12</xdr:col>
      <xdr:colOff>475456</xdr:colOff>
      <xdr:row>0</xdr:row>
      <xdr:rowOff>942975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64CB12D-F509-442A-82B9-D07441E41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152400"/>
          <a:ext cx="1647031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6</xdr:row>
      <xdr:rowOff>76201</xdr:rowOff>
    </xdr:from>
    <xdr:to>
      <xdr:col>6</xdr:col>
      <xdr:colOff>35864</xdr:colOff>
      <xdr:row>11</xdr:row>
      <xdr:rowOff>152401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8308159-8737-40C8-9A01-16FAC6D44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647951"/>
          <a:ext cx="385538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6</xdr:row>
      <xdr:rowOff>47625</xdr:rowOff>
    </xdr:from>
    <xdr:to>
      <xdr:col>0</xdr:col>
      <xdr:colOff>790226</xdr:colOff>
      <xdr:row>12</xdr:row>
      <xdr:rowOff>9525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E080C5A-83F7-4247-A17A-AA759ADDD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619375"/>
          <a:ext cx="7045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257176</xdr:colOff>
      <xdr:row>5</xdr:row>
      <xdr:rowOff>114301</xdr:rowOff>
    </xdr:from>
    <xdr:to>
      <xdr:col>8</xdr:col>
      <xdr:colOff>142875</xdr:colOff>
      <xdr:row>11</xdr:row>
      <xdr:rowOff>120869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702B17E-46FB-4D18-B10F-E8E562321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1" y="2447926"/>
          <a:ext cx="1285874" cy="1197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23</xdr:row>
      <xdr:rowOff>123825</xdr:rowOff>
    </xdr:from>
    <xdr:to>
      <xdr:col>5</xdr:col>
      <xdr:colOff>695325</xdr:colOff>
      <xdr:row>28</xdr:row>
      <xdr:rowOff>155416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910E061-6C04-4717-A174-56232547C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6238875"/>
          <a:ext cx="3724275" cy="984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180975</xdr:rowOff>
    </xdr:from>
    <xdr:to>
      <xdr:col>1</xdr:col>
      <xdr:colOff>838200</xdr:colOff>
      <xdr:row>0</xdr:row>
      <xdr:rowOff>898697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A59C5BF-4D98-4B58-A841-5355B5583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80975"/>
          <a:ext cx="1295400" cy="717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0</xdr:row>
      <xdr:rowOff>114300</xdr:rowOff>
    </xdr:from>
    <xdr:to>
      <xdr:col>12</xdr:col>
      <xdr:colOff>475456</xdr:colOff>
      <xdr:row>0</xdr:row>
      <xdr:rowOff>904875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D851088-FDDE-4687-B078-362DBD0D6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114300"/>
          <a:ext cx="1647031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</xdr:row>
      <xdr:rowOff>104775</xdr:rowOff>
    </xdr:from>
    <xdr:to>
      <xdr:col>5</xdr:col>
      <xdr:colOff>276225</xdr:colOff>
      <xdr:row>10</xdr:row>
      <xdr:rowOff>85725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58CB031-C361-41DB-9BB3-7848E6F91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676525"/>
          <a:ext cx="418147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6</xdr:row>
      <xdr:rowOff>133350</xdr:rowOff>
    </xdr:from>
    <xdr:to>
      <xdr:col>12</xdr:col>
      <xdr:colOff>104775</xdr:colOff>
      <xdr:row>10</xdr:row>
      <xdr:rowOff>104775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CF10ABF-073D-4996-A107-F9F190E3A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705100"/>
          <a:ext cx="41433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23</xdr:row>
      <xdr:rowOff>76200</xdr:rowOff>
    </xdr:from>
    <xdr:to>
      <xdr:col>4</xdr:col>
      <xdr:colOff>552451</xdr:colOff>
      <xdr:row>28</xdr:row>
      <xdr:rowOff>154940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7FA3180-9075-48EF-A6C8-19F1DC99C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9610725"/>
          <a:ext cx="3867150" cy="1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40</xdr:row>
      <xdr:rowOff>104775</xdr:rowOff>
    </xdr:from>
    <xdr:to>
      <xdr:col>4</xdr:col>
      <xdr:colOff>371476</xdr:colOff>
      <xdr:row>45</xdr:row>
      <xdr:rowOff>95841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44A98C3-238B-4F98-B082-55F03D0A6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1" y="9848850"/>
          <a:ext cx="3600450" cy="943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161925</xdr:rowOff>
    </xdr:from>
    <xdr:to>
      <xdr:col>1</xdr:col>
      <xdr:colOff>781050</xdr:colOff>
      <xdr:row>0</xdr:row>
      <xdr:rowOff>879647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836B0B0-55FE-4EFB-B340-EED219E4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61925"/>
          <a:ext cx="1295400" cy="717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114301</xdr:colOff>
      <xdr:row>0</xdr:row>
      <xdr:rowOff>180976</xdr:rowOff>
    </xdr:from>
    <xdr:to>
      <xdr:col>12</xdr:col>
      <xdr:colOff>266700</xdr:colOff>
      <xdr:row>0</xdr:row>
      <xdr:rowOff>866776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CAF5F60-0B7B-4720-B741-CACC012F7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6" y="180976"/>
          <a:ext cx="1428749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6</xdr:row>
      <xdr:rowOff>104775</xdr:rowOff>
    </xdr:from>
    <xdr:to>
      <xdr:col>3</xdr:col>
      <xdr:colOff>647700</xdr:colOff>
      <xdr:row>10</xdr:row>
      <xdr:rowOff>57150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50B22C3-2112-4904-A8F3-9C92CFF5A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676525"/>
          <a:ext cx="31527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419100</xdr:colOff>
      <xdr:row>6</xdr:row>
      <xdr:rowOff>123825</xdr:rowOff>
    </xdr:from>
    <xdr:to>
      <xdr:col>10</xdr:col>
      <xdr:colOff>457200</xdr:colOff>
      <xdr:row>10</xdr:row>
      <xdr:rowOff>85725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1CA2E64-5151-4173-921C-8DE73A0B4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695575"/>
          <a:ext cx="42195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247650</xdr:rowOff>
    </xdr:from>
    <xdr:to>
      <xdr:col>1</xdr:col>
      <xdr:colOff>742950</xdr:colOff>
      <xdr:row>0</xdr:row>
      <xdr:rowOff>965372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2D951D7-1FFE-4E60-95E3-5D79F2D7C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47650"/>
          <a:ext cx="1295400" cy="717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266700</xdr:rowOff>
    </xdr:from>
    <xdr:to>
      <xdr:col>10</xdr:col>
      <xdr:colOff>590549</xdr:colOff>
      <xdr:row>0</xdr:row>
      <xdr:rowOff>952500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46D3E07-001E-489E-91FE-866BA0CD3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66700"/>
          <a:ext cx="1428749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info@airstar-russia.r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workbookViewId="0">
      <pane ySplit="1" topLeftCell="A35" activePane="bottomLeft" state="frozen"/>
      <selection pane="bottomLeft" activeCell="B33" sqref="B33"/>
    </sheetView>
  </sheetViews>
  <sheetFormatPr defaultRowHeight="15"/>
  <cols>
    <col min="1" max="1" width="12.28515625" customWidth="1"/>
    <col min="2" max="2" width="18.5703125" customWidth="1"/>
    <col min="3" max="3" width="14.7109375" customWidth="1"/>
    <col min="4" max="4" width="17.5703125" bestFit="1" customWidth="1"/>
    <col min="5" max="5" width="11.140625" customWidth="1"/>
    <col min="6" max="6" width="9" customWidth="1"/>
    <col min="7" max="7" width="9.28515625" bestFit="1" customWidth="1"/>
    <col min="9" max="9" width="7.28515625" customWidth="1"/>
    <col min="10" max="10" width="9.140625" hidden="1" customWidth="1"/>
  </cols>
  <sheetData>
    <row r="1" spans="1:15" ht="76.5" customHeight="1">
      <c r="A1" s="101" t="s">
        <v>1</v>
      </c>
      <c r="B1" s="102"/>
      <c r="C1" s="102"/>
      <c r="D1" s="102"/>
      <c r="E1" s="102"/>
      <c r="F1" s="102"/>
      <c r="G1" s="102"/>
      <c r="H1" s="102"/>
      <c r="I1" s="102"/>
      <c r="J1" s="102"/>
      <c r="K1" s="97"/>
      <c r="L1" s="97"/>
      <c r="M1" s="97"/>
      <c r="N1" s="97"/>
      <c r="O1" s="97"/>
    </row>
    <row r="2" spans="1:15" ht="36.75">
      <c r="A2" s="103" t="s">
        <v>2</v>
      </c>
      <c r="B2" s="104"/>
      <c r="C2" s="104"/>
      <c r="D2" s="104"/>
      <c r="E2" s="104"/>
      <c r="F2" s="104"/>
      <c r="G2" s="104"/>
      <c r="H2" s="104"/>
      <c r="I2" s="104"/>
      <c r="J2" s="104"/>
      <c r="K2" s="97"/>
      <c r="L2" s="97"/>
      <c r="M2" s="97"/>
      <c r="N2" s="97"/>
      <c r="O2" s="97"/>
    </row>
    <row r="3" spans="1:15" s="65" customFormat="1" ht="27" customHeight="1">
      <c r="A3" s="105" t="s">
        <v>46</v>
      </c>
      <c r="B3" s="106"/>
      <c r="C3" s="106"/>
      <c r="D3" s="106"/>
      <c r="E3" s="106"/>
      <c r="F3" s="106"/>
      <c r="G3" s="106"/>
      <c r="H3" s="106"/>
      <c r="I3" s="106"/>
      <c r="J3" s="106"/>
    </row>
    <row r="4" spans="1:15" ht="28.5" customHeight="1">
      <c r="A4" s="107" t="s">
        <v>0</v>
      </c>
      <c r="B4" s="97"/>
      <c r="C4" s="97"/>
      <c r="D4" s="97"/>
      <c r="E4" s="97"/>
      <c r="F4" s="97"/>
      <c r="G4" s="97"/>
      <c r="H4" s="97"/>
      <c r="I4" s="97"/>
      <c r="J4" s="97"/>
    </row>
    <row r="5" spans="1:15">
      <c r="A5" s="100" t="s">
        <v>47</v>
      </c>
      <c r="B5" s="100"/>
      <c r="C5" s="100"/>
      <c r="D5" s="100"/>
      <c r="E5" s="100"/>
      <c r="F5" s="100"/>
      <c r="G5" s="100"/>
      <c r="H5" s="100"/>
      <c r="I5" s="100"/>
    </row>
    <row r="7" spans="1:15" ht="18.75">
      <c r="A7" s="2" t="s">
        <v>9</v>
      </c>
    </row>
    <row r="8" spans="1:15" ht="18.75">
      <c r="A8" s="2"/>
    </row>
    <row r="9" spans="1:15">
      <c r="A9" s="99"/>
      <c r="B9" s="97"/>
      <c r="C9" s="97"/>
      <c r="D9" s="97"/>
      <c r="E9" s="97"/>
      <c r="F9" s="97"/>
      <c r="G9" s="97"/>
      <c r="H9" s="97"/>
      <c r="I9" s="97"/>
      <c r="K9" s="97"/>
      <c r="L9" s="97"/>
      <c r="M9" s="97"/>
    </row>
    <row r="10" spans="1:15">
      <c r="A10" s="97"/>
      <c r="B10" s="97"/>
      <c r="C10" s="97"/>
      <c r="D10" s="97"/>
      <c r="E10" s="97"/>
      <c r="F10" s="97"/>
      <c r="G10" s="97"/>
      <c r="H10" s="97"/>
      <c r="I10" s="97"/>
      <c r="K10" s="97"/>
      <c r="L10" s="97"/>
      <c r="M10" s="97"/>
    </row>
    <row r="11" spans="1:15">
      <c r="A11" s="97"/>
      <c r="B11" s="97"/>
      <c r="C11" s="97"/>
      <c r="D11" s="97"/>
      <c r="E11" s="97"/>
      <c r="F11" s="97"/>
      <c r="G11" s="97"/>
      <c r="H11" s="97"/>
      <c r="I11" s="97"/>
      <c r="K11" s="97"/>
      <c r="L11" s="97"/>
      <c r="M11" s="97"/>
    </row>
    <row r="12" spans="1:15">
      <c r="A12" s="97"/>
      <c r="B12" s="97"/>
      <c r="C12" s="97"/>
      <c r="D12" s="97"/>
      <c r="E12" s="97"/>
      <c r="F12" s="97"/>
      <c r="G12" s="97"/>
      <c r="H12" s="97"/>
      <c r="I12" s="97"/>
      <c r="K12" s="97"/>
      <c r="L12" s="97"/>
      <c r="M12" s="97"/>
    </row>
    <row r="13" spans="1:15" ht="28.5" customHeight="1">
      <c r="A13" s="97"/>
      <c r="B13" s="97"/>
      <c r="C13" s="97"/>
      <c r="D13" s="97"/>
      <c r="E13" s="97"/>
      <c r="F13" s="97"/>
      <c r="G13" s="97"/>
      <c r="H13" s="97"/>
      <c r="I13" s="97"/>
      <c r="K13" s="97"/>
      <c r="L13" s="97"/>
      <c r="M13" s="97"/>
    </row>
    <row r="14" spans="1:15">
      <c r="A14" s="97"/>
      <c r="B14" s="97"/>
      <c r="C14" s="97"/>
      <c r="D14" s="97"/>
      <c r="E14" s="97"/>
      <c r="F14" s="97"/>
      <c r="G14" s="97"/>
      <c r="H14" s="97"/>
      <c r="I14" s="97"/>
      <c r="K14" s="97"/>
      <c r="L14" s="97"/>
      <c r="M14" s="97"/>
    </row>
    <row r="16" spans="1:15" s="28" customFormat="1" ht="24">
      <c r="A16" s="22" t="s">
        <v>3</v>
      </c>
      <c r="B16" s="14" t="s">
        <v>48</v>
      </c>
      <c r="C16" s="32" t="s">
        <v>6</v>
      </c>
      <c r="D16" s="6" t="s">
        <v>5</v>
      </c>
      <c r="E16" s="33" t="s">
        <v>7</v>
      </c>
      <c r="H16" s="97"/>
      <c r="I16" s="97"/>
    </row>
    <row r="17" spans="1:9">
      <c r="A17" s="3">
        <v>1</v>
      </c>
      <c r="B17" s="7">
        <v>6500</v>
      </c>
      <c r="C17" s="7">
        <v>6500</v>
      </c>
      <c r="D17" s="8">
        <v>8000</v>
      </c>
      <c r="E17" s="8">
        <v>8000</v>
      </c>
      <c r="H17" s="97"/>
      <c r="I17" s="97"/>
    </row>
    <row r="18" spans="1:9">
      <c r="A18" s="3">
        <v>2</v>
      </c>
      <c r="B18" s="7">
        <f>C18*2</f>
        <v>11000</v>
      </c>
      <c r="C18" s="7">
        <v>5500</v>
      </c>
      <c r="D18" s="8">
        <f>E18*A18</f>
        <v>14000</v>
      </c>
      <c r="E18" s="8">
        <v>7000</v>
      </c>
      <c r="H18" s="97"/>
      <c r="I18" s="97"/>
    </row>
    <row r="19" spans="1:9">
      <c r="A19" s="3">
        <v>3</v>
      </c>
      <c r="B19" s="7">
        <f>C19*A19</f>
        <v>13500</v>
      </c>
      <c r="C19" s="7">
        <v>4500</v>
      </c>
      <c r="D19" s="8">
        <f>E19*A19</f>
        <v>18000</v>
      </c>
      <c r="E19" s="8">
        <v>6000</v>
      </c>
      <c r="H19" s="97"/>
      <c r="I19" s="97"/>
    </row>
    <row r="20" spans="1:9">
      <c r="A20" s="3">
        <v>4</v>
      </c>
      <c r="B20" s="7">
        <f>C20*A20</f>
        <v>14000</v>
      </c>
      <c r="C20" s="7">
        <v>3500</v>
      </c>
      <c r="D20" s="8">
        <f>E20*A20</f>
        <v>22000</v>
      </c>
      <c r="E20" s="8">
        <v>5500</v>
      </c>
      <c r="H20" s="97"/>
      <c r="I20" s="97"/>
    </row>
    <row r="21" spans="1:9">
      <c r="A21" s="3">
        <v>5</v>
      </c>
      <c r="B21" s="7">
        <f>C21*A21</f>
        <v>15000</v>
      </c>
      <c r="C21" s="7">
        <v>3000</v>
      </c>
      <c r="D21" s="8">
        <f>E21*A21</f>
        <v>25000</v>
      </c>
      <c r="E21" s="8">
        <v>5000</v>
      </c>
      <c r="H21" s="97"/>
      <c r="I21" s="97"/>
    </row>
    <row r="23" spans="1:9" ht="18.75">
      <c r="A23" s="2"/>
    </row>
    <row r="24" spans="1:9">
      <c r="G24" s="97"/>
      <c r="H24" s="97"/>
    </row>
    <row r="25" spans="1:9" ht="18.75">
      <c r="A25" s="2" t="s">
        <v>8</v>
      </c>
      <c r="B25" s="97"/>
      <c r="C25" s="97"/>
      <c r="F25" s="97"/>
      <c r="G25" s="97"/>
      <c r="H25" s="97"/>
    </row>
    <row r="26" spans="1:9">
      <c r="B26" s="97"/>
      <c r="C26" s="97"/>
      <c r="F26" s="97"/>
      <c r="G26" s="97"/>
      <c r="H26" s="97"/>
    </row>
    <row r="27" spans="1:9">
      <c r="B27" s="97"/>
      <c r="C27" s="97"/>
      <c r="F27" s="97"/>
      <c r="G27" s="97"/>
      <c r="H27" s="97"/>
    </row>
    <row r="28" spans="1:9">
      <c r="B28" s="97"/>
      <c r="C28" s="97"/>
      <c r="F28" s="97"/>
      <c r="G28" s="97"/>
      <c r="H28" s="97"/>
    </row>
    <row r="29" spans="1:9">
      <c r="B29" s="97"/>
      <c r="C29" s="97"/>
      <c r="F29" s="97"/>
      <c r="G29" s="97"/>
      <c r="H29" s="97"/>
    </row>
    <row r="31" spans="1:9" s="28" customFormat="1" ht="24">
      <c r="A31" s="22" t="s">
        <v>3</v>
      </c>
      <c r="B31" s="14" t="s">
        <v>49</v>
      </c>
      <c r="C31" s="34" t="s">
        <v>4</v>
      </c>
    </row>
    <row r="32" spans="1:9">
      <c r="A32" s="3">
        <v>1</v>
      </c>
      <c r="B32" s="7">
        <f>C32*A32</f>
        <v>15000</v>
      </c>
      <c r="C32" s="7">
        <v>15000</v>
      </c>
    </row>
    <row r="33" spans="1:3">
      <c r="A33" s="3">
        <v>2</v>
      </c>
      <c r="B33" s="7">
        <f>C33*A33</f>
        <v>26000</v>
      </c>
      <c r="C33" s="7">
        <v>13000</v>
      </c>
    </row>
    <row r="34" spans="1:3">
      <c r="A34" s="3">
        <v>3</v>
      </c>
      <c r="B34" s="7">
        <f>C34*A34</f>
        <v>33000</v>
      </c>
      <c r="C34" s="7">
        <v>11000</v>
      </c>
    </row>
    <row r="35" spans="1:3">
      <c r="A35" s="3">
        <v>4</v>
      </c>
      <c r="B35" s="7">
        <f>C35*A35</f>
        <v>40000</v>
      </c>
      <c r="C35" s="7">
        <v>10000</v>
      </c>
    </row>
    <row r="36" spans="1:3">
      <c r="A36" s="3">
        <v>5</v>
      </c>
      <c r="B36" s="7">
        <f>C36*A36</f>
        <v>45000</v>
      </c>
      <c r="C36" s="7">
        <v>9000</v>
      </c>
    </row>
    <row r="38" spans="1:3" ht="18.75">
      <c r="A38" s="2" t="s">
        <v>10</v>
      </c>
    </row>
    <row r="46" spans="1:3" s="28" customFormat="1" ht="23.25">
      <c r="A46" s="22" t="s">
        <v>3</v>
      </c>
      <c r="B46" s="32" t="s">
        <v>50</v>
      </c>
      <c r="C46" s="34" t="s">
        <v>4</v>
      </c>
    </row>
    <row r="47" spans="1:3">
      <c r="A47" s="3">
        <v>1</v>
      </c>
      <c r="B47" s="7">
        <f>C47*A47</f>
        <v>10000</v>
      </c>
      <c r="C47" s="7">
        <v>10000</v>
      </c>
    </row>
    <row r="48" spans="1:3">
      <c r="A48" s="3">
        <v>2</v>
      </c>
      <c r="B48" s="7">
        <f>C48*A48</f>
        <v>18000</v>
      </c>
      <c r="C48" s="7">
        <v>9000</v>
      </c>
    </row>
    <row r="49" spans="1:7">
      <c r="A49" s="3">
        <v>3</v>
      </c>
      <c r="B49" s="7">
        <f>C49*A49</f>
        <v>24000</v>
      </c>
      <c r="C49" s="7">
        <v>8000</v>
      </c>
    </row>
    <row r="50" spans="1:7">
      <c r="A50" s="3">
        <v>4</v>
      </c>
      <c r="B50" s="7">
        <f>C50*A50</f>
        <v>28000</v>
      </c>
      <c r="C50" s="7">
        <v>7000</v>
      </c>
    </row>
    <row r="51" spans="1:7">
      <c r="A51" s="3">
        <v>5</v>
      </c>
      <c r="B51" s="7">
        <f>C51*A51</f>
        <v>30000</v>
      </c>
      <c r="C51" s="7">
        <v>6000</v>
      </c>
    </row>
    <row r="54" spans="1:7" ht="18.75">
      <c r="A54" s="2" t="s">
        <v>11</v>
      </c>
    </row>
    <row r="56" spans="1:7" s="28" customFormat="1" ht="23.25">
      <c r="A56" s="22" t="s">
        <v>3</v>
      </c>
      <c r="B56" s="36" t="s">
        <v>12</v>
      </c>
      <c r="C56" s="34" t="s">
        <v>4</v>
      </c>
      <c r="D56" s="37" t="s">
        <v>13</v>
      </c>
      <c r="E56" s="35" t="s">
        <v>4</v>
      </c>
    </row>
    <row r="57" spans="1:7">
      <c r="A57" s="3">
        <v>1</v>
      </c>
      <c r="B57" s="7">
        <f>25*67</f>
        <v>1675</v>
      </c>
      <c r="C57" s="7">
        <f>25*67</f>
        <v>1675</v>
      </c>
      <c r="D57" s="9">
        <f>15*67</f>
        <v>1005</v>
      </c>
      <c r="E57" s="9">
        <f>15*67</f>
        <v>1005</v>
      </c>
    </row>
    <row r="58" spans="1:7">
      <c r="A58" s="3">
        <v>2</v>
      </c>
      <c r="B58" s="7">
        <f>36*67</f>
        <v>2412</v>
      </c>
      <c r="C58" s="7">
        <f>18*67</f>
        <v>1206</v>
      </c>
      <c r="D58" s="9">
        <f>25*67</f>
        <v>1675</v>
      </c>
      <c r="E58" s="9">
        <f>12.5*67</f>
        <v>837.5</v>
      </c>
    </row>
    <row r="59" spans="1:7">
      <c r="A59" s="3">
        <v>3</v>
      </c>
      <c r="B59" s="7">
        <f>45*67</f>
        <v>3015</v>
      </c>
      <c r="C59" s="7">
        <f>15*67</f>
        <v>1005</v>
      </c>
      <c r="D59" s="9">
        <f>30*67</f>
        <v>2010</v>
      </c>
      <c r="E59" s="9">
        <f>10*67</f>
        <v>670</v>
      </c>
    </row>
    <row r="60" spans="1:7">
      <c r="A60" s="3">
        <v>4</v>
      </c>
      <c r="B60" s="7">
        <f>48*67</f>
        <v>3216</v>
      </c>
      <c r="C60" s="7">
        <f>12*67</f>
        <v>804</v>
      </c>
      <c r="D60" s="9">
        <f>32*67</f>
        <v>2144</v>
      </c>
      <c r="E60" s="9">
        <f>8*67</f>
        <v>536</v>
      </c>
    </row>
    <row r="61" spans="1:7">
      <c r="A61" s="3">
        <v>5</v>
      </c>
      <c r="B61" s="7">
        <f>50*67</f>
        <v>3350</v>
      </c>
      <c r="C61" s="7">
        <f>10*67</f>
        <v>670</v>
      </c>
      <c r="D61" s="9">
        <f>35*67</f>
        <v>2345</v>
      </c>
      <c r="E61" s="9">
        <f>7*67</f>
        <v>469</v>
      </c>
    </row>
    <row r="63" spans="1:7" ht="69" customHeight="1">
      <c r="A63" s="98" t="s">
        <v>51</v>
      </c>
      <c r="B63" s="98"/>
      <c r="C63" s="98"/>
      <c r="D63" s="98"/>
      <c r="E63" s="98"/>
      <c r="F63" s="98"/>
      <c r="G63" s="98"/>
    </row>
  </sheetData>
  <mergeCells count="16">
    <mergeCell ref="H16:I21"/>
    <mergeCell ref="A1:J1"/>
    <mergeCell ref="A2:J2"/>
    <mergeCell ref="A3:J3"/>
    <mergeCell ref="A4:J4"/>
    <mergeCell ref="K1:O2"/>
    <mergeCell ref="A9:C14"/>
    <mergeCell ref="D9:F14"/>
    <mergeCell ref="G9:I14"/>
    <mergeCell ref="K9:M14"/>
    <mergeCell ref="A5:I5"/>
    <mergeCell ref="B25:B29"/>
    <mergeCell ref="C25:C29"/>
    <mergeCell ref="F25:F29"/>
    <mergeCell ref="G24:H29"/>
    <mergeCell ref="A63:G6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workbookViewId="0">
      <pane ySplit="1" topLeftCell="A8" activePane="bottomLeft" state="frozen"/>
      <selection pane="bottomLeft" activeCell="H25" sqref="H25"/>
    </sheetView>
  </sheetViews>
  <sheetFormatPr defaultRowHeight="15"/>
  <cols>
    <col min="1" max="1" width="12.28515625" customWidth="1"/>
    <col min="2" max="2" width="18.5703125" customWidth="1"/>
    <col min="3" max="3" width="18" customWidth="1"/>
    <col min="4" max="4" width="17.5703125" bestFit="1" customWidth="1"/>
    <col min="5" max="5" width="12.42578125" customWidth="1"/>
    <col min="6" max="6" width="21.28515625" customWidth="1"/>
    <col min="7" max="7" width="11.140625" customWidth="1"/>
    <col min="8" max="8" width="11.42578125" bestFit="1" customWidth="1"/>
    <col min="9" max="9" width="11.28515625" customWidth="1"/>
    <col min="10" max="10" width="10.85546875" customWidth="1"/>
    <col min="12" max="12" width="12.28515625" bestFit="1" customWidth="1"/>
    <col min="13" max="13" width="11.140625" bestFit="1" customWidth="1"/>
  </cols>
  <sheetData>
    <row r="1" spans="1:15" ht="76.5" customHeight="1">
      <c r="A1" s="101" t="s">
        <v>1</v>
      </c>
      <c r="B1" s="102"/>
      <c r="C1" s="102"/>
      <c r="D1" s="102"/>
      <c r="E1" s="102"/>
      <c r="F1" s="102"/>
      <c r="G1" s="102"/>
      <c r="H1" s="102"/>
      <c r="I1" s="102"/>
      <c r="J1" s="102"/>
      <c r="K1" s="97"/>
      <c r="L1" s="97"/>
      <c r="M1" s="97"/>
      <c r="N1" s="97"/>
      <c r="O1" s="97"/>
    </row>
    <row r="2" spans="1:15" ht="36.75">
      <c r="A2" s="103" t="s">
        <v>2</v>
      </c>
      <c r="B2" s="104"/>
      <c r="C2" s="104"/>
      <c r="D2" s="104"/>
      <c r="E2" s="104"/>
      <c r="F2" s="104"/>
      <c r="G2" s="104"/>
      <c r="H2" s="104"/>
      <c r="I2" s="104"/>
      <c r="J2" s="104"/>
      <c r="K2" s="97"/>
      <c r="L2" s="97"/>
      <c r="M2" s="97"/>
      <c r="N2" s="97"/>
      <c r="O2" s="97"/>
    </row>
    <row r="3" spans="1:15" ht="27" customHeight="1">
      <c r="A3" s="105" t="s">
        <v>46</v>
      </c>
      <c r="B3" s="106"/>
      <c r="C3" s="106"/>
      <c r="D3" s="106"/>
      <c r="E3" s="106"/>
      <c r="F3" s="106"/>
      <c r="G3" s="106"/>
      <c r="H3" s="106"/>
      <c r="I3" s="106"/>
      <c r="J3" s="106"/>
    </row>
    <row r="4" spans="1:15" ht="28.5" customHeight="1">
      <c r="A4" s="107" t="s">
        <v>0</v>
      </c>
      <c r="B4" s="97"/>
      <c r="C4" s="97"/>
      <c r="D4" s="97"/>
      <c r="E4" s="97"/>
      <c r="F4" s="97"/>
      <c r="G4" s="97"/>
      <c r="H4" s="97"/>
      <c r="I4" s="97"/>
      <c r="J4" s="97"/>
    </row>
    <row r="5" spans="1:15">
      <c r="A5" s="108" t="s">
        <v>47</v>
      </c>
      <c r="B5" s="108"/>
      <c r="C5" s="108"/>
      <c r="D5" s="108"/>
      <c r="E5" s="108"/>
      <c r="F5" s="108"/>
    </row>
    <row r="6" spans="1:15" ht="15.75">
      <c r="A6" s="109" t="s">
        <v>14</v>
      </c>
      <c r="B6" s="109"/>
      <c r="C6" s="109"/>
      <c r="D6" s="109"/>
      <c r="E6" s="109"/>
      <c r="F6" s="109"/>
    </row>
    <row r="9" spans="1:15" ht="18.75">
      <c r="B9" s="2" t="s">
        <v>15</v>
      </c>
    </row>
    <row r="11" spans="1:15">
      <c r="B11" s="97"/>
      <c r="C11" s="97"/>
      <c r="D11" s="97"/>
      <c r="E11" s="97"/>
      <c r="F11" s="97"/>
    </row>
    <row r="12" spans="1:15">
      <c r="B12" s="97"/>
      <c r="C12" s="97"/>
      <c r="D12" s="97"/>
      <c r="E12" s="97"/>
      <c r="F12" s="97"/>
    </row>
    <row r="13" spans="1:15">
      <c r="B13" s="97"/>
      <c r="C13" s="97"/>
      <c r="D13" s="97"/>
      <c r="E13" s="97"/>
      <c r="F13" s="97"/>
    </row>
    <row r="14" spans="1:15">
      <c r="B14" s="97"/>
      <c r="C14" s="97"/>
      <c r="D14" s="97"/>
      <c r="E14" s="97"/>
      <c r="F14" s="97"/>
    </row>
    <row r="15" spans="1:15">
      <c r="B15" s="97"/>
      <c r="C15" s="97"/>
      <c r="D15" s="97"/>
      <c r="E15" s="97"/>
      <c r="F15" s="97"/>
    </row>
    <row r="17" spans="1:7" s="28" customFormat="1">
      <c r="A17" s="22" t="s">
        <v>3</v>
      </c>
      <c r="B17" s="23" t="s">
        <v>52</v>
      </c>
      <c r="C17" s="24" t="s">
        <v>4</v>
      </c>
      <c r="D17" s="25" t="s">
        <v>53</v>
      </c>
      <c r="E17" s="26" t="s">
        <v>4</v>
      </c>
    </row>
    <row r="18" spans="1:7">
      <c r="A18" s="3">
        <v>1</v>
      </c>
      <c r="B18" s="9">
        <f>C18*A18</f>
        <v>10000</v>
      </c>
      <c r="C18" s="9">
        <v>10000</v>
      </c>
      <c r="D18" s="7">
        <f>E18*A18</f>
        <v>15000</v>
      </c>
      <c r="E18" s="7">
        <v>15000</v>
      </c>
    </row>
    <row r="19" spans="1:7">
      <c r="A19" s="3">
        <v>2</v>
      </c>
      <c r="B19" s="9">
        <f>C19*A19</f>
        <v>18000</v>
      </c>
      <c r="C19" s="9">
        <v>9000</v>
      </c>
      <c r="D19" s="7">
        <f>E19*A19</f>
        <v>28000</v>
      </c>
      <c r="E19" s="7">
        <v>14000</v>
      </c>
    </row>
    <row r="20" spans="1:7">
      <c r="A20" s="3">
        <v>3</v>
      </c>
      <c r="B20" s="9">
        <f>C20*A20</f>
        <v>24000</v>
      </c>
      <c r="C20" s="9">
        <v>8000</v>
      </c>
      <c r="D20" s="7">
        <f>E20*A20</f>
        <v>39000</v>
      </c>
      <c r="E20" s="7">
        <v>13000</v>
      </c>
    </row>
    <row r="21" spans="1:7">
      <c r="A21" s="3">
        <v>4</v>
      </c>
      <c r="B21" s="9">
        <f>C21*A21</f>
        <v>28000</v>
      </c>
      <c r="C21" s="9">
        <v>7000</v>
      </c>
      <c r="D21" s="7">
        <f>E21*A21</f>
        <v>48000</v>
      </c>
      <c r="E21" s="7">
        <v>12000</v>
      </c>
    </row>
    <row r="22" spans="1:7">
      <c r="A22" s="3">
        <v>5</v>
      </c>
      <c r="B22" s="9">
        <f>C22*A22</f>
        <v>30000</v>
      </c>
      <c r="C22" s="9">
        <v>6000</v>
      </c>
      <c r="D22" s="7">
        <f>E22*A22</f>
        <v>55000</v>
      </c>
      <c r="E22" s="7">
        <v>11000</v>
      </c>
    </row>
    <row r="24" spans="1:7" ht="18.75">
      <c r="A24" s="99" t="s">
        <v>16</v>
      </c>
      <c r="B24" s="97"/>
    </row>
    <row r="26" spans="1:7" s="27" customFormat="1">
      <c r="A26" s="22" t="s">
        <v>3</v>
      </c>
      <c r="B26" s="15" t="s">
        <v>17</v>
      </c>
      <c r="C26" s="14" t="s">
        <v>18</v>
      </c>
      <c r="D26" s="16" t="s">
        <v>19</v>
      </c>
      <c r="E26" s="30" t="s">
        <v>20</v>
      </c>
      <c r="F26" s="29" t="s">
        <v>21</v>
      </c>
      <c r="G26" s="31" t="s">
        <v>22</v>
      </c>
    </row>
    <row r="27" spans="1:7">
      <c r="A27" s="3">
        <v>1</v>
      </c>
      <c r="B27" s="59">
        <f>3</f>
        <v>3</v>
      </c>
      <c r="C27" s="62">
        <f>5</f>
        <v>5</v>
      </c>
      <c r="D27" s="61">
        <f>10</f>
        <v>10</v>
      </c>
      <c r="E27" s="63">
        <f>20</f>
        <v>20</v>
      </c>
      <c r="F27" s="60">
        <f>30</f>
        <v>30</v>
      </c>
      <c r="G27" s="64">
        <f>70</f>
        <v>70</v>
      </c>
    </row>
    <row r="28" spans="1:7">
      <c r="A28" s="3">
        <v>2</v>
      </c>
      <c r="B28" s="59">
        <f>3.3</f>
        <v>3.3</v>
      </c>
      <c r="C28" s="62">
        <f>5.5</f>
        <v>5.5</v>
      </c>
      <c r="D28" s="61">
        <f>11</f>
        <v>11</v>
      </c>
      <c r="E28" s="63">
        <f>22</f>
        <v>22</v>
      </c>
      <c r="F28" s="60">
        <f>33</f>
        <v>33</v>
      </c>
      <c r="G28" s="64">
        <f>77</f>
        <v>77</v>
      </c>
    </row>
    <row r="29" spans="1:7">
      <c r="A29" s="3">
        <v>3</v>
      </c>
      <c r="B29" s="59">
        <f>3.6</f>
        <v>3.6</v>
      </c>
      <c r="C29" s="62">
        <f>6</f>
        <v>6</v>
      </c>
      <c r="D29" s="61">
        <f>12</f>
        <v>12</v>
      </c>
      <c r="E29" s="63">
        <f>24</f>
        <v>24</v>
      </c>
      <c r="F29" s="60">
        <f>36</f>
        <v>36</v>
      </c>
      <c r="G29" s="64">
        <f>84</f>
        <v>84</v>
      </c>
    </row>
    <row r="30" spans="1:7">
      <c r="A30" s="3">
        <v>4</v>
      </c>
      <c r="B30" s="59">
        <f>3.9</f>
        <v>3.9</v>
      </c>
      <c r="C30" s="62">
        <f>6.5</f>
        <v>6.5</v>
      </c>
      <c r="D30" s="61">
        <f>13</f>
        <v>13</v>
      </c>
      <c r="E30" s="63">
        <f>26</f>
        <v>26</v>
      </c>
      <c r="F30" s="60">
        <f>39</f>
        <v>39</v>
      </c>
      <c r="G30" s="64">
        <f>91</f>
        <v>91</v>
      </c>
    </row>
    <row r="31" spans="1:7">
      <c r="A31" s="3">
        <v>5</v>
      </c>
      <c r="B31" s="59">
        <f>4.2</f>
        <v>4.2</v>
      </c>
      <c r="C31" s="62">
        <f>7</f>
        <v>7</v>
      </c>
      <c r="D31" s="61">
        <f>14</f>
        <v>14</v>
      </c>
      <c r="E31" s="63">
        <f>28</f>
        <v>28</v>
      </c>
      <c r="F31" s="60">
        <f>42</f>
        <v>42</v>
      </c>
      <c r="G31" s="64">
        <f>98</f>
        <v>98</v>
      </c>
    </row>
    <row r="34" spans="1:7" ht="63" customHeight="1">
      <c r="A34" s="98" t="s">
        <v>23</v>
      </c>
      <c r="B34" s="98"/>
      <c r="C34" s="98"/>
      <c r="D34" s="98"/>
      <c r="E34" s="98"/>
      <c r="F34" s="98"/>
      <c r="G34" s="98"/>
    </row>
  </sheetData>
  <mergeCells count="11">
    <mergeCell ref="A34:G34"/>
    <mergeCell ref="A1:J1"/>
    <mergeCell ref="K1:O2"/>
    <mergeCell ref="A2:J2"/>
    <mergeCell ref="A3:J3"/>
    <mergeCell ref="A4:J4"/>
    <mergeCell ref="A5:F5"/>
    <mergeCell ref="A6:F6"/>
    <mergeCell ref="B11:C15"/>
    <mergeCell ref="D11:F15"/>
    <mergeCell ref="A24:B2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tabSelected="1" workbookViewId="0">
      <pane ySplit="1" topLeftCell="A20" activePane="bottomLeft" state="frozen"/>
      <selection pane="bottomLeft" activeCell="J38" sqref="J38"/>
    </sheetView>
  </sheetViews>
  <sheetFormatPr defaultRowHeight="15"/>
  <cols>
    <col min="1" max="1" width="12.42578125" customWidth="1"/>
    <col min="2" max="2" width="13.5703125" customWidth="1"/>
    <col min="3" max="3" width="12" customWidth="1"/>
    <col min="4" max="4" width="12.5703125" customWidth="1"/>
    <col min="5" max="5" width="8.7109375" customWidth="1"/>
    <col min="6" max="6" width="12.28515625" customWidth="1"/>
    <col min="7" max="7" width="10.7109375" customWidth="1"/>
    <col min="8" max="8" width="10.28515625" customWidth="1"/>
    <col min="9" max="9" width="9" customWidth="1"/>
    <col min="10" max="10" width="10.85546875" customWidth="1"/>
    <col min="11" max="11" width="10" customWidth="1"/>
    <col min="12" max="12" width="9.140625" customWidth="1"/>
    <col min="13" max="13" width="9" customWidth="1"/>
    <col min="16" max="16" width="8.85546875" customWidth="1"/>
    <col min="17" max="17" width="8.85546875" hidden="1" customWidth="1"/>
    <col min="19" max="19" width="7.7109375" customWidth="1"/>
  </cols>
  <sheetData>
    <row r="1" spans="1:15" ht="76.5" customHeight="1">
      <c r="A1" s="101" t="s">
        <v>1</v>
      </c>
      <c r="B1" s="102"/>
      <c r="C1" s="102"/>
      <c r="D1" s="102"/>
      <c r="E1" s="102"/>
      <c r="F1" s="102"/>
      <c r="G1" s="102"/>
      <c r="H1" s="102"/>
      <c r="I1" s="102"/>
      <c r="J1" s="102"/>
      <c r="K1" s="97"/>
      <c r="L1" s="97"/>
      <c r="M1" s="97"/>
      <c r="N1" s="97"/>
      <c r="O1" s="97"/>
    </row>
    <row r="2" spans="1:15" ht="36.75">
      <c r="A2" s="103" t="s">
        <v>2</v>
      </c>
      <c r="B2" s="104"/>
      <c r="C2" s="104"/>
      <c r="D2" s="104"/>
      <c r="E2" s="104"/>
      <c r="F2" s="104"/>
      <c r="G2" s="104"/>
      <c r="H2" s="104"/>
      <c r="I2" s="104"/>
      <c r="J2" s="104"/>
      <c r="K2" s="97"/>
      <c r="L2" s="97"/>
      <c r="M2" s="97"/>
      <c r="N2" s="97"/>
      <c r="O2" s="97"/>
    </row>
    <row r="3" spans="1:15" ht="27" customHeight="1">
      <c r="A3" s="105" t="s">
        <v>46</v>
      </c>
      <c r="B3" s="106"/>
      <c r="C3" s="106"/>
      <c r="D3" s="106"/>
      <c r="E3" s="106"/>
      <c r="F3" s="106"/>
      <c r="G3" s="106"/>
      <c r="H3" s="106"/>
      <c r="I3" s="106"/>
      <c r="J3" s="106"/>
    </row>
    <row r="4" spans="1:15" ht="28.5" customHeight="1">
      <c r="A4" s="107" t="s">
        <v>0</v>
      </c>
      <c r="B4" s="97"/>
      <c r="C4" s="97"/>
      <c r="D4" s="97"/>
      <c r="E4" s="97"/>
      <c r="F4" s="97"/>
      <c r="G4" s="97"/>
      <c r="H4" s="97"/>
      <c r="I4" s="97"/>
      <c r="J4" s="97"/>
    </row>
    <row r="5" spans="1:15">
      <c r="A5" s="108" t="s">
        <v>47</v>
      </c>
      <c r="B5" s="108"/>
      <c r="C5" s="108"/>
      <c r="D5" s="108"/>
      <c r="E5" s="108"/>
      <c r="F5" s="108"/>
      <c r="G5" s="108"/>
      <c r="H5" s="108"/>
      <c r="I5" s="108"/>
    </row>
    <row r="6" spans="1:15" ht="18.75">
      <c r="B6" s="99" t="s">
        <v>24</v>
      </c>
      <c r="C6" s="97"/>
      <c r="G6" s="97"/>
      <c r="H6" s="97"/>
    </row>
    <row r="7" spans="1:15">
      <c r="B7" s="98"/>
      <c r="C7" s="98"/>
      <c r="D7" s="98"/>
      <c r="E7" s="98"/>
      <c r="G7" s="97"/>
      <c r="H7" s="97"/>
    </row>
    <row r="8" spans="1:15">
      <c r="B8" s="98"/>
      <c r="C8" s="98"/>
      <c r="D8" s="98"/>
      <c r="E8" s="98"/>
      <c r="G8" s="97"/>
      <c r="H8" s="97"/>
    </row>
    <row r="9" spans="1:15">
      <c r="B9" s="98"/>
      <c r="C9" s="98"/>
      <c r="D9" s="98"/>
      <c r="E9" s="98"/>
      <c r="G9" s="97"/>
      <c r="H9" s="97"/>
    </row>
    <row r="10" spans="1:15">
      <c r="B10" s="98"/>
      <c r="C10" s="98"/>
      <c r="D10" s="98"/>
      <c r="E10" s="98"/>
      <c r="G10" s="97"/>
      <c r="H10" s="97"/>
    </row>
    <row r="11" spans="1:15">
      <c r="B11" s="98"/>
      <c r="C11" s="98"/>
      <c r="D11" s="98"/>
      <c r="E11" s="98"/>
      <c r="G11" s="97"/>
      <c r="H11" s="97"/>
    </row>
    <row r="12" spans="1:15">
      <c r="B12" s="98"/>
      <c r="C12" s="98"/>
      <c r="D12" s="98"/>
      <c r="E12" s="98"/>
      <c r="G12" s="97"/>
      <c r="H12" s="97"/>
    </row>
    <row r="13" spans="1:15">
      <c r="B13" s="4"/>
      <c r="C13" s="4"/>
      <c r="D13" s="4"/>
      <c r="E13" s="4"/>
    </row>
    <row r="14" spans="1:15" ht="31.5" customHeight="1">
      <c r="A14" s="110" t="s">
        <v>3</v>
      </c>
      <c r="B14" s="112" t="s">
        <v>26</v>
      </c>
      <c r="C14" s="113"/>
      <c r="D14" s="114" t="s">
        <v>27</v>
      </c>
      <c r="E14" s="113"/>
    </row>
    <row r="15" spans="1:15" ht="15" customHeight="1">
      <c r="A15" s="111"/>
      <c r="B15" s="10" t="s">
        <v>25</v>
      </c>
      <c r="C15" s="10" t="s">
        <v>25</v>
      </c>
      <c r="D15" s="10" t="s">
        <v>25</v>
      </c>
      <c r="E15" s="11" t="s">
        <v>25</v>
      </c>
    </row>
    <row r="16" spans="1:15">
      <c r="A16" s="3">
        <v>1</v>
      </c>
      <c r="B16" s="66">
        <f>C16*A16</f>
        <v>5000</v>
      </c>
      <c r="C16" s="12">
        <v>5000</v>
      </c>
      <c r="D16" s="12">
        <f>E16*A16</f>
        <v>6500</v>
      </c>
      <c r="E16" s="13">
        <v>6500</v>
      </c>
    </row>
    <row r="17" spans="1:9">
      <c r="A17" s="3">
        <v>2</v>
      </c>
      <c r="B17" s="66">
        <f>C17*A17</f>
        <v>9000</v>
      </c>
      <c r="C17" s="12">
        <v>4500</v>
      </c>
      <c r="D17" s="12">
        <f>E17*A17</f>
        <v>12000</v>
      </c>
      <c r="E17" s="13">
        <v>6000</v>
      </c>
    </row>
    <row r="18" spans="1:9">
      <c r="A18" s="3">
        <v>3</v>
      </c>
      <c r="B18" s="66">
        <f>C18*A18</f>
        <v>12000</v>
      </c>
      <c r="C18" s="12">
        <v>4000</v>
      </c>
      <c r="D18" s="12">
        <f>E18*A18</f>
        <v>16500</v>
      </c>
      <c r="E18" s="13">
        <v>5500</v>
      </c>
    </row>
    <row r="19" spans="1:9">
      <c r="A19" s="3">
        <v>4</v>
      </c>
      <c r="B19" s="66">
        <f>C19*A19</f>
        <v>14000</v>
      </c>
      <c r="C19" s="12">
        <v>3500</v>
      </c>
      <c r="D19" s="12">
        <f>E19*A19</f>
        <v>20000</v>
      </c>
      <c r="E19" s="13">
        <v>5000</v>
      </c>
    </row>
    <row r="20" spans="1:9">
      <c r="A20" s="3">
        <v>5</v>
      </c>
      <c r="B20" s="66">
        <f>C20*A20</f>
        <v>15000</v>
      </c>
      <c r="C20" s="12">
        <v>3000</v>
      </c>
      <c r="D20" s="12">
        <f>E20*A20</f>
        <v>22500</v>
      </c>
      <c r="E20" s="13">
        <v>4500</v>
      </c>
    </row>
    <row r="21" spans="1:9">
      <c r="B21" s="4"/>
      <c r="C21" s="4"/>
      <c r="D21" s="4"/>
      <c r="E21" s="4"/>
    </row>
    <row r="22" spans="1:9" ht="18.75">
      <c r="B22" s="99" t="s">
        <v>54</v>
      </c>
      <c r="C22" s="97"/>
      <c r="D22" s="4"/>
      <c r="E22" s="4"/>
    </row>
    <row r="23" spans="1:9" ht="18.75">
      <c r="B23" s="5"/>
      <c r="C23" s="1"/>
      <c r="D23" s="4"/>
      <c r="E23" s="4"/>
    </row>
    <row r="24" spans="1:9">
      <c r="B24" s="130"/>
      <c r="C24" s="98"/>
      <c r="D24" s="98"/>
      <c r="E24" s="98"/>
      <c r="F24" s="98"/>
      <c r="G24" s="98"/>
    </row>
    <row r="25" spans="1:9">
      <c r="B25" s="98"/>
      <c r="C25" s="98"/>
      <c r="D25" s="98"/>
      <c r="E25" s="98"/>
      <c r="F25" s="98"/>
      <c r="G25" s="98"/>
    </row>
    <row r="26" spans="1:9">
      <c r="B26" s="98"/>
      <c r="C26" s="98"/>
      <c r="D26" s="98"/>
      <c r="E26" s="98"/>
      <c r="F26" s="98"/>
      <c r="G26" s="98"/>
    </row>
    <row r="27" spans="1:9">
      <c r="B27" s="98"/>
      <c r="C27" s="98"/>
      <c r="D27" s="98"/>
      <c r="E27" s="98"/>
      <c r="F27" s="98"/>
      <c r="G27" s="98"/>
    </row>
    <row r="28" spans="1:9">
      <c r="B28" s="98"/>
      <c r="C28" s="98"/>
      <c r="D28" s="98"/>
      <c r="E28" s="98"/>
      <c r="F28" s="98"/>
      <c r="G28" s="98"/>
    </row>
    <row r="29" spans="1:9">
      <c r="B29" s="98"/>
      <c r="C29" s="98"/>
      <c r="D29" s="98"/>
      <c r="E29" s="98"/>
      <c r="F29" s="98"/>
      <c r="G29" s="98"/>
    </row>
    <row r="30" spans="1:9">
      <c r="B30" s="4"/>
      <c r="C30" s="4"/>
      <c r="D30" s="4"/>
      <c r="E30" s="4"/>
      <c r="F30" s="4"/>
      <c r="G30" s="4"/>
    </row>
    <row r="31" spans="1:9" ht="27.75" customHeight="1">
      <c r="A31" s="115" t="s">
        <v>3</v>
      </c>
      <c r="B31" s="117" t="s">
        <v>58</v>
      </c>
      <c r="C31" s="118"/>
      <c r="D31" s="119" t="s">
        <v>59</v>
      </c>
      <c r="E31" s="118"/>
      <c r="F31" s="128" t="s">
        <v>60</v>
      </c>
      <c r="G31" s="118"/>
      <c r="H31" s="129" t="s">
        <v>61</v>
      </c>
      <c r="I31" s="118"/>
    </row>
    <row r="32" spans="1:9">
      <c r="A32" s="116"/>
      <c r="B32" s="14" t="s">
        <v>25</v>
      </c>
      <c r="C32" s="70" t="s">
        <v>25</v>
      </c>
      <c r="D32" s="15" t="s">
        <v>25</v>
      </c>
      <c r="E32" s="69" t="s">
        <v>25</v>
      </c>
      <c r="F32" s="6" t="s">
        <v>25</v>
      </c>
      <c r="G32" s="68" t="s">
        <v>25</v>
      </c>
      <c r="H32" s="16" t="s">
        <v>25</v>
      </c>
      <c r="I32" s="67" t="s">
        <v>25</v>
      </c>
    </row>
    <row r="33" spans="1:17">
      <c r="A33" s="17">
        <v>1</v>
      </c>
      <c r="B33" s="21">
        <f>C33*A33</f>
        <v>7500</v>
      </c>
      <c r="C33" s="21">
        <v>7500</v>
      </c>
      <c r="D33" s="20">
        <f>E33*A33</f>
        <v>8000</v>
      </c>
      <c r="E33" s="20">
        <v>8000</v>
      </c>
      <c r="F33" s="18">
        <f>G33*A33</f>
        <v>8500</v>
      </c>
      <c r="G33" s="18">
        <v>8500</v>
      </c>
      <c r="H33" s="19">
        <f>I33*A33</f>
        <v>9000</v>
      </c>
      <c r="I33" s="19">
        <v>9000</v>
      </c>
    </row>
    <row r="34" spans="1:17">
      <c r="A34" s="17">
        <v>2</v>
      </c>
      <c r="B34" s="21">
        <f>C34*A34</f>
        <v>14000</v>
      </c>
      <c r="C34" s="21">
        <v>7000</v>
      </c>
      <c r="D34" s="20">
        <f>E34*A34</f>
        <v>15000</v>
      </c>
      <c r="E34" s="20">
        <v>7500</v>
      </c>
      <c r="F34" s="18">
        <f>G34*A34</f>
        <v>16000</v>
      </c>
      <c r="G34" s="18">
        <v>8000</v>
      </c>
      <c r="H34" s="19">
        <f>I34*A34</f>
        <v>17000</v>
      </c>
      <c r="I34" s="19">
        <v>8500</v>
      </c>
    </row>
    <row r="35" spans="1:17">
      <c r="A35" s="17">
        <v>3</v>
      </c>
      <c r="B35" s="21">
        <f>C35*A35</f>
        <v>19500</v>
      </c>
      <c r="C35" s="21">
        <v>6500</v>
      </c>
      <c r="D35" s="20">
        <f>E35*A35</f>
        <v>21000</v>
      </c>
      <c r="E35" s="20">
        <v>7000</v>
      </c>
      <c r="F35" s="18">
        <f>G35*A35</f>
        <v>22500</v>
      </c>
      <c r="G35" s="18">
        <v>7500</v>
      </c>
      <c r="H35" s="19">
        <f>I35*A35</f>
        <v>24000</v>
      </c>
      <c r="I35" s="19">
        <v>8000</v>
      </c>
    </row>
    <row r="36" spans="1:17">
      <c r="A36" s="17">
        <v>4</v>
      </c>
      <c r="B36" s="21">
        <f>C36*A36</f>
        <v>24000</v>
      </c>
      <c r="C36" s="21">
        <v>6000</v>
      </c>
      <c r="D36" s="20">
        <f>E36*A36</f>
        <v>26000</v>
      </c>
      <c r="E36" s="20">
        <v>6500</v>
      </c>
      <c r="F36" s="18">
        <f>G36*A36</f>
        <v>28000</v>
      </c>
      <c r="G36" s="18">
        <v>7000</v>
      </c>
      <c r="H36" s="19">
        <f>I36*A36</f>
        <v>30000</v>
      </c>
      <c r="I36" s="19">
        <v>7500</v>
      </c>
    </row>
    <row r="37" spans="1:17">
      <c r="A37" s="17">
        <v>5</v>
      </c>
      <c r="B37" s="21">
        <f>C37*A37</f>
        <v>27500</v>
      </c>
      <c r="C37" s="21">
        <v>5500</v>
      </c>
      <c r="D37" s="20">
        <f>E37*A37</f>
        <v>30000</v>
      </c>
      <c r="E37" s="20">
        <v>6000</v>
      </c>
      <c r="F37" s="18">
        <f>G37*A37</f>
        <v>32500</v>
      </c>
      <c r="G37" s="18">
        <v>6500</v>
      </c>
      <c r="H37" s="19">
        <f>I37*A37</f>
        <v>35000</v>
      </c>
      <c r="I37" s="19">
        <v>7000</v>
      </c>
    </row>
    <row r="38" spans="1:17">
      <c r="B38" s="4"/>
      <c r="C38" s="4"/>
      <c r="D38" s="4"/>
      <c r="E38" s="4"/>
      <c r="F38" s="4"/>
      <c r="G38" s="4"/>
    </row>
    <row r="39" spans="1:17">
      <c r="B39" s="1"/>
      <c r="C39" s="1"/>
      <c r="D39" s="1"/>
      <c r="E39" s="1"/>
      <c r="F39" s="1"/>
      <c r="K39" s="50"/>
      <c r="L39" s="50"/>
      <c r="M39" s="50"/>
      <c r="N39" s="50"/>
      <c r="O39" s="50"/>
      <c r="P39" s="50"/>
      <c r="Q39" s="50"/>
    </row>
    <row r="40" spans="1:17">
      <c r="B40" s="1"/>
      <c r="C40" s="1"/>
      <c r="D40" s="1"/>
      <c r="E40" s="1"/>
      <c r="F40" s="1"/>
    </row>
    <row r="41" spans="1:17">
      <c r="B41" s="1"/>
      <c r="C41" s="1"/>
      <c r="D41" s="1"/>
      <c r="E41" s="1"/>
      <c r="F41" s="1"/>
    </row>
    <row r="42" spans="1:17" ht="18.75">
      <c r="B42" s="99" t="s">
        <v>11</v>
      </c>
      <c r="C42" s="97"/>
      <c r="D42" s="1"/>
      <c r="E42" s="1"/>
      <c r="F42" s="125" t="s">
        <v>28</v>
      </c>
      <c r="G42" s="108"/>
      <c r="H42" s="108"/>
      <c r="I42" s="108"/>
      <c r="J42" s="51"/>
      <c r="K42" s="51"/>
      <c r="L42" s="51"/>
      <c r="M42" s="51"/>
      <c r="N42" s="51"/>
      <c r="O42" s="51"/>
      <c r="P42" s="51"/>
      <c r="Q42" s="51"/>
    </row>
    <row r="44" spans="1:17" ht="28.5" customHeight="1">
      <c r="A44" s="120" t="s">
        <v>29</v>
      </c>
      <c r="B44" s="122" t="s">
        <v>57</v>
      </c>
      <c r="C44" s="123"/>
      <c r="D44" s="124" t="s">
        <v>55</v>
      </c>
      <c r="E44" s="123"/>
      <c r="G44" s="126" t="s">
        <v>56</v>
      </c>
      <c r="H44" s="127"/>
    </row>
    <row r="45" spans="1:17" ht="27.75" customHeight="1">
      <c r="A45" s="121"/>
      <c r="B45" s="38" t="s">
        <v>25</v>
      </c>
      <c r="C45" s="39" t="s">
        <v>25</v>
      </c>
      <c r="D45" s="40" t="s">
        <v>25</v>
      </c>
      <c r="E45" s="41" t="s">
        <v>25</v>
      </c>
      <c r="G45" s="43" t="s">
        <v>25</v>
      </c>
      <c r="H45" s="43" t="s">
        <v>25</v>
      </c>
    </row>
    <row r="46" spans="1:17">
      <c r="A46" s="17">
        <v>1</v>
      </c>
      <c r="B46" s="42">
        <f>C46*A46</f>
        <v>1600</v>
      </c>
      <c r="C46" s="42">
        <v>1600</v>
      </c>
      <c r="D46" s="13">
        <f>E46*A46</f>
        <v>1000</v>
      </c>
      <c r="E46" s="13">
        <v>1000</v>
      </c>
      <c r="G46" s="44">
        <f>H46*A46</f>
        <v>2500</v>
      </c>
      <c r="H46" s="44">
        <v>2500</v>
      </c>
    </row>
    <row r="47" spans="1:17">
      <c r="A47" s="17">
        <v>2</v>
      </c>
      <c r="B47" s="42">
        <f>C47*A47</f>
        <v>2400</v>
      </c>
      <c r="C47" s="42">
        <v>1200</v>
      </c>
      <c r="D47" s="13">
        <f>E47*A47</f>
        <v>1600</v>
      </c>
      <c r="E47" s="13">
        <v>800</v>
      </c>
      <c r="G47" s="44">
        <f>H47*A47</f>
        <v>4000</v>
      </c>
      <c r="H47" s="44">
        <v>2000</v>
      </c>
    </row>
    <row r="48" spans="1:17">
      <c r="A48" s="17">
        <v>3</v>
      </c>
      <c r="B48" s="42">
        <f>C48*A48</f>
        <v>3000</v>
      </c>
      <c r="C48" s="42">
        <v>1000</v>
      </c>
      <c r="D48" s="13">
        <f>E48*A48</f>
        <v>2100</v>
      </c>
      <c r="E48" s="13">
        <v>700</v>
      </c>
      <c r="G48" s="44">
        <f>H48*A48</f>
        <v>4500</v>
      </c>
      <c r="H48" s="44">
        <v>1500</v>
      </c>
    </row>
    <row r="49" spans="1:8">
      <c r="A49" s="17">
        <v>4</v>
      </c>
      <c r="B49" s="42">
        <f>C49*A49</f>
        <v>3200</v>
      </c>
      <c r="C49" s="42">
        <v>800</v>
      </c>
      <c r="D49" s="13">
        <f>E49*A49</f>
        <v>2400</v>
      </c>
      <c r="E49" s="13">
        <v>600</v>
      </c>
      <c r="G49" s="44">
        <f>H49*A49</f>
        <v>5000</v>
      </c>
      <c r="H49" s="44">
        <v>1250</v>
      </c>
    </row>
    <row r="50" spans="1:8">
      <c r="A50" s="17">
        <v>5</v>
      </c>
      <c r="B50" s="42">
        <f>C50*A50</f>
        <v>3000</v>
      </c>
      <c r="C50" s="42">
        <v>600</v>
      </c>
      <c r="D50" s="13">
        <f>E50*A50</f>
        <v>2500</v>
      </c>
      <c r="E50" s="13">
        <v>500</v>
      </c>
      <c r="G50" s="44">
        <f>H50*A50</f>
        <v>5000</v>
      </c>
      <c r="H50" s="44">
        <v>1000</v>
      </c>
    </row>
    <row r="52" spans="1:8">
      <c r="B52" s="4"/>
      <c r="C52" s="4"/>
      <c r="D52" s="4"/>
    </row>
    <row r="53" spans="1:8">
      <c r="B53" s="4"/>
      <c r="C53" s="4"/>
      <c r="D53" s="4"/>
    </row>
    <row r="56" spans="1:8" ht="63" customHeight="1">
      <c r="A56" s="98" t="s">
        <v>23</v>
      </c>
      <c r="B56" s="98"/>
      <c r="C56" s="98"/>
      <c r="D56" s="98"/>
      <c r="E56" s="98"/>
      <c r="F56" s="98"/>
      <c r="G56" s="98"/>
    </row>
  </sheetData>
  <mergeCells count="26">
    <mergeCell ref="A5:I5"/>
    <mergeCell ref="F42:I42"/>
    <mergeCell ref="G44:H44"/>
    <mergeCell ref="F31:G31"/>
    <mergeCell ref="H31:I31"/>
    <mergeCell ref="G6:H12"/>
    <mergeCell ref="B22:C22"/>
    <mergeCell ref="B6:C6"/>
    <mergeCell ref="B24:G29"/>
    <mergeCell ref="A56:G56"/>
    <mergeCell ref="B7:E12"/>
    <mergeCell ref="A14:A15"/>
    <mergeCell ref="B14:C14"/>
    <mergeCell ref="D14:E14"/>
    <mergeCell ref="A31:A32"/>
    <mergeCell ref="B31:C31"/>
    <mergeCell ref="D31:E31"/>
    <mergeCell ref="B42:C42"/>
    <mergeCell ref="A44:A45"/>
    <mergeCell ref="B44:C44"/>
    <mergeCell ref="D44:E44"/>
    <mergeCell ref="A1:J1"/>
    <mergeCell ref="K1:O2"/>
    <mergeCell ref="A2:J2"/>
    <mergeCell ref="A3:J3"/>
    <mergeCell ref="A4:J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topLeftCell="A4" workbookViewId="0">
      <selection activeCell="B20" sqref="B20"/>
    </sheetView>
  </sheetViews>
  <sheetFormatPr defaultRowHeight="15"/>
  <cols>
    <col min="1" max="1" width="12.42578125" customWidth="1"/>
    <col min="2" max="2" width="13.5703125" customWidth="1"/>
    <col min="3" max="3" width="12" customWidth="1"/>
    <col min="4" max="4" width="12.5703125" customWidth="1"/>
    <col min="5" max="5" width="8.7109375" customWidth="1"/>
    <col min="6" max="6" width="12.28515625" customWidth="1"/>
    <col min="7" max="7" width="10.7109375" customWidth="1"/>
    <col min="8" max="8" width="10.28515625" customWidth="1"/>
    <col min="9" max="9" width="9.85546875" customWidth="1"/>
    <col min="10" max="10" width="10.85546875" customWidth="1"/>
    <col min="11" max="11" width="10" customWidth="1"/>
    <col min="13" max="13" width="9" customWidth="1"/>
    <col min="17" max="17" width="8.85546875" customWidth="1"/>
    <col min="19" max="19" width="7.7109375" customWidth="1"/>
  </cols>
  <sheetData>
    <row r="1" spans="1:15" ht="76.5" customHeight="1">
      <c r="A1" s="101" t="s">
        <v>1</v>
      </c>
      <c r="B1" s="102"/>
      <c r="C1" s="102"/>
      <c r="D1" s="102"/>
      <c r="E1" s="102"/>
      <c r="F1" s="102"/>
      <c r="G1" s="102"/>
      <c r="H1" s="102"/>
      <c r="I1" s="102"/>
      <c r="J1" s="102"/>
      <c r="K1" s="97"/>
      <c r="L1" s="97"/>
      <c r="M1" s="97"/>
      <c r="N1" s="97"/>
      <c r="O1" s="97"/>
    </row>
    <row r="2" spans="1:15" ht="36.75">
      <c r="A2" s="103" t="s">
        <v>2</v>
      </c>
      <c r="B2" s="104"/>
      <c r="C2" s="104"/>
      <c r="D2" s="104"/>
      <c r="E2" s="104"/>
      <c r="F2" s="104"/>
      <c r="G2" s="104"/>
      <c r="H2" s="104"/>
      <c r="I2" s="104"/>
      <c r="J2" s="104"/>
      <c r="K2" s="97"/>
      <c r="L2" s="97"/>
      <c r="M2" s="97"/>
      <c r="N2" s="97"/>
      <c r="O2" s="97"/>
    </row>
    <row r="3" spans="1:15" ht="27" customHeight="1">
      <c r="A3" s="105" t="s">
        <v>46</v>
      </c>
      <c r="B3" s="106"/>
      <c r="C3" s="106"/>
      <c r="D3" s="106"/>
      <c r="E3" s="106"/>
      <c r="F3" s="106"/>
      <c r="G3" s="106"/>
      <c r="H3" s="106"/>
      <c r="I3" s="106"/>
      <c r="J3" s="106"/>
    </row>
    <row r="4" spans="1:15" ht="28.5" customHeight="1">
      <c r="A4" s="107" t="s">
        <v>0</v>
      </c>
      <c r="B4" s="97"/>
      <c r="C4" s="97"/>
      <c r="D4" s="97"/>
      <c r="E4" s="97"/>
      <c r="F4" s="97"/>
      <c r="G4" s="97"/>
      <c r="H4" s="97"/>
      <c r="I4" s="97"/>
      <c r="J4" s="97"/>
    </row>
    <row r="5" spans="1:15">
      <c r="A5" s="108" t="s">
        <v>47</v>
      </c>
      <c r="B5" s="108"/>
      <c r="C5" s="108"/>
      <c r="D5" s="108"/>
      <c r="E5" s="108"/>
      <c r="F5" s="108"/>
      <c r="G5" s="108"/>
      <c r="H5" s="108"/>
      <c r="I5" s="108"/>
      <c r="J5" s="108"/>
    </row>
    <row r="6" spans="1:15" ht="18.75">
      <c r="B6" s="99" t="s">
        <v>30</v>
      </c>
      <c r="C6" s="97"/>
    </row>
    <row r="7" spans="1:15">
      <c r="A7" s="98"/>
      <c r="B7" s="98"/>
      <c r="C7" s="98"/>
      <c r="D7" s="98"/>
    </row>
    <row r="8" spans="1:15">
      <c r="A8" s="98"/>
      <c r="B8" s="98"/>
      <c r="C8" s="98"/>
      <c r="D8" s="98"/>
    </row>
    <row r="9" spans="1:15">
      <c r="A9" s="98"/>
      <c r="B9" s="98"/>
      <c r="C9" s="98"/>
      <c r="D9" s="98"/>
    </row>
    <row r="10" spans="1:15">
      <c r="A10" s="98"/>
      <c r="B10" s="98"/>
      <c r="C10" s="98"/>
      <c r="D10" s="98"/>
    </row>
    <row r="11" spans="1:15">
      <c r="A11" s="98"/>
      <c r="B11" s="98"/>
      <c r="C11" s="98"/>
      <c r="D11" s="98"/>
    </row>
    <row r="12" spans="1:15">
      <c r="A12" s="98"/>
      <c r="B12" s="98"/>
      <c r="C12" s="98"/>
      <c r="D12" s="98"/>
    </row>
    <row r="13" spans="1:15" ht="27.75" customHeight="1">
      <c r="A13" s="115" t="s">
        <v>3</v>
      </c>
      <c r="B13" s="117" t="s">
        <v>62</v>
      </c>
      <c r="C13" s="118"/>
      <c r="D13" s="119" t="s">
        <v>63</v>
      </c>
      <c r="E13" s="118"/>
      <c r="F13" s="128" t="s">
        <v>64</v>
      </c>
      <c r="G13" s="118"/>
      <c r="H13" s="129" t="s">
        <v>65</v>
      </c>
      <c r="I13" s="118"/>
    </row>
    <row r="14" spans="1:15" ht="31.5" customHeight="1">
      <c r="A14" s="116"/>
      <c r="B14" s="14" t="s">
        <v>25</v>
      </c>
      <c r="C14" s="70" t="s">
        <v>25</v>
      </c>
      <c r="D14" s="15" t="s">
        <v>25</v>
      </c>
      <c r="E14" s="69" t="s">
        <v>25</v>
      </c>
      <c r="F14" s="6" t="s">
        <v>25</v>
      </c>
      <c r="G14" s="68" t="s">
        <v>25</v>
      </c>
      <c r="H14" s="16" t="s">
        <v>25</v>
      </c>
      <c r="I14" s="67" t="s">
        <v>25</v>
      </c>
    </row>
    <row r="15" spans="1:15" ht="15" customHeight="1">
      <c r="A15" s="17">
        <v>1</v>
      </c>
      <c r="B15" s="21">
        <f>C15*A15</f>
        <v>5000</v>
      </c>
      <c r="C15" s="21">
        <v>5000</v>
      </c>
      <c r="D15" s="20">
        <f>E15*A15</f>
        <v>9000</v>
      </c>
      <c r="E15" s="20">
        <f>9000</f>
        <v>9000</v>
      </c>
      <c r="F15" s="18">
        <f>G15*A15</f>
        <v>5000</v>
      </c>
      <c r="G15" s="18">
        <f>5000</f>
        <v>5000</v>
      </c>
      <c r="H15" s="19">
        <f>I15*A15</f>
        <v>5500</v>
      </c>
      <c r="I15" s="19">
        <f>5500</f>
        <v>5500</v>
      </c>
    </row>
    <row r="16" spans="1:15">
      <c r="A16" s="17">
        <v>2</v>
      </c>
      <c r="B16" s="21">
        <f>C16*A16</f>
        <v>8000</v>
      </c>
      <c r="C16" s="21">
        <v>4000</v>
      </c>
      <c r="D16" s="20">
        <f>E16*A16</f>
        <v>16000</v>
      </c>
      <c r="E16" s="20">
        <f>8000</f>
        <v>8000</v>
      </c>
      <c r="F16" s="18">
        <f>G16*A16</f>
        <v>9000</v>
      </c>
      <c r="G16" s="18">
        <f>4500</f>
        <v>4500</v>
      </c>
      <c r="H16" s="19">
        <f>I16*A16</f>
        <v>10000</v>
      </c>
      <c r="I16" s="19">
        <f>5000</f>
        <v>5000</v>
      </c>
    </row>
    <row r="17" spans="1:12">
      <c r="A17" s="17">
        <v>3</v>
      </c>
      <c r="B17" s="21">
        <f>C17*A17</f>
        <v>10500</v>
      </c>
      <c r="C17" s="21">
        <v>3500</v>
      </c>
      <c r="D17" s="20">
        <f>E17*A17</f>
        <v>21000</v>
      </c>
      <c r="E17" s="20">
        <f>7000</f>
        <v>7000</v>
      </c>
      <c r="F17" s="18">
        <f>G17*A17</f>
        <v>12000</v>
      </c>
      <c r="G17" s="18">
        <f>4000</f>
        <v>4000</v>
      </c>
      <c r="H17" s="19">
        <f>I17*A17</f>
        <v>13500</v>
      </c>
      <c r="I17" s="19">
        <f>4500</f>
        <v>4500</v>
      </c>
    </row>
    <row r="18" spans="1:12">
      <c r="A18" s="17">
        <v>4</v>
      </c>
      <c r="B18" s="21">
        <f>C18*A18</f>
        <v>12000</v>
      </c>
      <c r="C18" s="21">
        <v>3000</v>
      </c>
      <c r="D18" s="20">
        <f>E18*A18</f>
        <v>26000</v>
      </c>
      <c r="E18" s="20">
        <f>6500</f>
        <v>6500</v>
      </c>
      <c r="F18" s="18">
        <f>G18*A18</f>
        <v>14000</v>
      </c>
      <c r="G18" s="18">
        <f>3500</f>
        <v>3500</v>
      </c>
      <c r="H18" s="19">
        <f>I18*A18</f>
        <v>16000</v>
      </c>
      <c r="I18" s="19">
        <f>4000</f>
        <v>4000</v>
      </c>
    </row>
    <row r="19" spans="1:12">
      <c r="A19" s="17">
        <v>5</v>
      </c>
      <c r="B19" s="21">
        <f>C19*A19</f>
        <v>14000</v>
      </c>
      <c r="C19" s="21">
        <v>2800</v>
      </c>
      <c r="D19" s="20">
        <f>E19*A19</f>
        <v>30000</v>
      </c>
      <c r="E19" s="20">
        <f>6000</f>
        <v>6000</v>
      </c>
      <c r="F19" s="18">
        <f>G19*A19</f>
        <v>15000</v>
      </c>
      <c r="G19" s="18">
        <f>3000</f>
        <v>3000</v>
      </c>
      <c r="H19" s="19">
        <f>I19*A19</f>
        <v>17500</v>
      </c>
      <c r="I19" s="19">
        <f>3500</f>
        <v>3500</v>
      </c>
    </row>
    <row r="21" spans="1:12">
      <c r="B21" s="4"/>
      <c r="C21" s="4"/>
      <c r="D21" s="4"/>
      <c r="E21" s="4"/>
      <c r="F21" s="4"/>
      <c r="G21" s="4"/>
    </row>
    <row r="22" spans="1:12" ht="18.75">
      <c r="B22" s="99" t="s">
        <v>31</v>
      </c>
      <c r="C22" s="97"/>
      <c r="D22" s="4"/>
      <c r="E22" s="4"/>
      <c r="F22" s="4"/>
      <c r="G22" s="4"/>
      <c r="K22" s="99"/>
      <c r="L22" s="97"/>
    </row>
    <row r="23" spans="1:12">
      <c r="B23" s="4"/>
      <c r="C23" s="4"/>
      <c r="D23" s="4"/>
      <c r="E23" s="4"/>
      <c r="F23" s="4"/>
      <c r="G23" s="4"/>
    </row>
    <row r="24" spans="1:12">
      <c r="A24" s="98"/>
      <c r="B24" s="97"/>
      <c r="C24" s="97"/>
      <c r="D24" s="97"/>
      <c r="E24" s="97"/>
      <c r="F24" s="4"/>
    </row>
    <row r="25" spans="1:12">
      <c r="A25" s="97"/>
      <c r="B25" s="97"/>
      <c r="C25" s="97"/>
      <c r="D25" s="97"/>
      <c r="E25" s="97"/>
    </row>
    <row r="26" spans="1:12">
      <c r="A26" s="97"/>
      <c r="B26" s="97"/>
      <c r="C26" s="97"/>
      <c r="D26" s="97"/>
      <c r="E26" s="97"/>
    </row>
    <row r="27" spans="1:12">
      <c r="A27" s="97"/>
      <c r="B27" s="97"/>
      <c r="C27" s="97"/>
      <c r="D27" s="97"/>
      <c r="E27" s="97"/>
    </row>
    <row r="28" spans="1:12">
      <c r="A28" s="97"/>
      <c r="B28" s="97"/>
      <c r="C28" s="97"/>
      <c r="D28" s="97"/>
      <c r="E28" s="97"/>
    </row>
    <row r="29" spans="1:12">
      <c r="A29" s="97"/>
      <c r="B29" s="97"/>
      <c r="C29" s="97"/>
      <c r="D29" s="97"/>
      <c r="E29" s="97"/>
    </row>
    <row r="30" spans="1:12">
      <c r="B30" s="1"/>
      <c r="C30" s="1"/>
      <c r="D30" s="1"/>
      <c r="E30" s="1"/>
      <c r="F30" s="1"/>
    </row>
    <row r="31" spans="1:12" s="45" customFormat="1" ht="33" customHeight="1">
      <c r="A31" s="120" t="s">
        <v>29</v>
      </c>
      <c r="B31" s="132" t="s">
        <v>66</v>
      </c>
      <c r="C31" s="133"/>
      <c r="D31" s="136" t="s">
        <v>67</v>
      </c>
      <c r="E31" s="133"/>
    </row>
    <row r="32" spans="1:12" s="45" customFormat="1">
      <c r="A32" s="131"/>
      <c r="B32" s="46" t="s">
        <v>25</v>
      </c>
      <c r="C32" s="47" t="s">
        <v>25</v>
      </c>
      <c r="D32" s="48" t="s">
        <v>25</v>
      </c>
      <c r="E32" s="49" t="s">
        <v>25</v>
      </c>
    </row>
    <row r="33" spans="1:16">
      <c r="A33" s="17">
        <v>1</v>
      </c>
      <c r="B33" s="21">
        <f>C33*A33</f>
        <v>4000</v>
      </c>
      <c r="C33" s="21">
        <v>4000</v>
      </c>
      <c r="D33" s="18">
        <f>E33*A33</f>
        <v>4500</v>
      </c>
      <c r="E33" s="18">
        <v>4500</v>
      </c>
    </row>
    <row r="34" spans="1:16">
      <c r="A34" s="17">
        <v>2</v>
      </c>
      <c r="B34" s="21">
        <f>C34*A34</f>
        <v>7000</v>
      </c>
      <c r="C34" s="21">
        <v>3500</v>
      </c>
      <c r="D34" s="18">
        <f>E34*A34</f>
        <v>8000</v>
      </c>
      <c r="E34" s="18">
        <v>4000</v>
      </c>
    </row>
    <row r="35" spans="1:16">
      <c r="A35" s="17">
        <v>3</v>
      </c>
      <c r="B35" s="21">
        <f>C35*A35</f>
        <v>9000</v>
      </c>
      <c r="C35" s="21">
        <v>3000</v>
      </c>
      <c r="D35" s="18">
        <f>E35*A35</f>
        <v>10500</v>
      </c>
      <c r="E35" s="18">
        <v>3500</v>
      </c>
    </row>
    <row r="36" spans="1:16">
      <c r="A36" s="17">
        <v>4</v>
      </c>
      <c r="B36" s="21">
        <f>C36*A36</f>
        <v>11200</v>
      </c>
      <c r="C36" s="21">
        <v>2800</v>
      </c>
      <c r="D36" s="18">
        <f>E36*A36</f>
        <v>13200</v>
      </c>
      <c r="E36" s="18">
        <v>3300</v>
      </c>
    </row>
    <row r="37" spans="1:16">
      <c r="A37" s="17">
        <v>5</v>
      </c>
      <c r="B37" s="21">
        <f>C37*A37</f>
        <v>12500</v>
      </c>
      <c r="C37" s="21">
        <v>2500</v>
      </c>
      <c r="D37" s="18">
        <f>E37*A37</f>
        <v>15000</v>
      </c>
      <c r="E37" s="18">
        <v>3000</v>
      </c>
    </row>
    <row r="39" spans="1:16" ht="18.75">
      <c r="B39" s="1"/>
      <c r="C39" s="1"/>
      <c r="D39" s="1"/>
      <c r="I39" s="51"/>
      <c r="J39" s="50"/>
      <c r="K39" s="50"/>
      <c r="L39" s="50"/>
    </row>
    <row r="40" spans="1:16">
      <c r="A40" s="125" t="s">
        <v>32</v>
      </c>
      <c r="B40" s="108"/>
      <c r="C40" s="108"/>
      <c r="D40" s="108"/>
    </row>
    <row r="41" spans="1:16">
      <c r="A41" s="97"/>
      <c r="B41" s="97"/>
      <c r="C41" s="97"/>
      <c r="D41" s="97"/>
      <c r="E41" s="97"/>
      <c r="J41" s="50"/>
      <c r="K41" s="50"/>
      <c r="L41" s="50"/>
      <c r="M41" s="50"/>
      <c r="N41" s="50"/>
      <c r="O41" s="50"/>
      <c r="P41" s="50"/>
    </row>
    <row r="42" spans="1:16">
      <c r="A42" s="97"/>
      <c r="B42" s="97"/>
      <c r="C42" s="97"/>
      <c r="D42" s="97"/>
      <c r="E42" s="97"/>
      <c r="J42" s="50"/>
      <c r="K42" s="50"/>
      <c r="L42" s="50"/>
      <c r="M42" s="50"/>
      <c r="N42" s="50"/>
      <c r="O42" s="50"/>
      <c r="P42" s="50"/>
    </row>
    <row r="43" spans="1:16">
      <c r="A43" s="97"/>
      <c r="B43" s="97"/>
      <c r="C43" s="97"/>
      <c r="D43" s="97"/>
      <c r="E43" s="97"/>
      <c r="J43" s="50"/>
      <c r="K43" s="50"/>
      <c r="L43" s="50"/>
      <c r="M43" s="50"/>
      <c r="N43" s="50"/>
      <c r="O43" s="50"/>
      <c r="P43" s="50"/>
    </row>
    <row r="44" spans="1:16">
      <c r="A44" s="97"/>
      <c r="B44" s="97"/>
      <c r="C44" s="97"/>
      <c r="D44" s="97"/>
      <c r="E44" s="97"/>
      <c r="J44" s="50"/>
      <c r="K44" s="50"/>
      <c r="L44" s="50"/>
      <c r="M44" s="50"/>
      <c r="N44" s="50"/>
      <c r="O44" s="50"/>
      <c r="P44" s="50"/>
    </row>
    <row r="45" spans="1:16">
      <c r="A45" s="97"/>
      <c r="B45" s="97"/>
      <c r="C45" s="97"/>
      <c r="D45" s="97"/>
      <c r="E45" s="97"/>
      <c r="J45" s="50"/>
      <c r="K45" s="50"/>
      <c r="L45" s="50"/>
      <c r="M45" s="50"/>
      <c r="N45" s="50"/>
      <c r="O45" s="50"/>
      <c r="P45" s="50"/>
    </row>
    <row r="46" spans="1:16">
      <c r="A46" s="97"/>
      <c r="B46" s="97"/>
      <c r="C46" s="97"/>
      <c r="D46" s="97"/>
      <c r="E46" s="97"/>
      <c r="J46" s="50"/>
      <c r="K46" s="50"/>
      <c r="L46" s="50"/>
      <c r="M46" s="50"/>
      <c r="N46" s="50"/>
      <c r="O46" s="50"/>
      <c r="P46" s="50"/>
    </row>
    <row r="48" spans="1:16" ht="15" customHeight="1">
      <c r="A48" s="120" t="s">
        <v>29</v>
      </c>
      <c r="B48" s="135" t="s">
        <v>68</v>
      </c>
      <c r="C48" s="123"/>
    </row>
    <row r="49" spans="1:7">
      <c r="A49" s="134"/>
      <c r="B49" s="43" t="s">
        <v>25</v>
      </c>
      <c r="C49" s="43" t="s">
        <v>25</v>
      </c>
    </row>
    <row r="50" spans="1:7">
      <c r="A50" s="3">
        <v>1</v>
      </c>
      <c r="B50" s="44">
        <f>C50*A50</f>
        <v>8000</v>
      </c>
      <c r="C50" s="44">
        <v>8000</v>
      </c>
    </row>
    <row r="51" spans="1:7">
      <c r="A51" s="3">
        <v>2</v>
      </c>
      <c r="B51" s="44">
        <f>C51*A51</f>
        <v>14000</v>
      </c>
      <c r="C51" s="44">
        <v>7000</v>
      </c>
    </row>
    <row r="52" spans="1:7">
      <c r="A52" s="3">
        <v>3</v>
      </c>
      <c r="B52" s="44">
        <f>C52*A52</f>
        <v>18000</v>
      </c>
      <c r="C52" s="44">
        <v>6000</v>
      </c>
    </row>
    <row r="53" spans="1:7">
      <c r="A53" s="3">
        <v>4</v>
      </c>
      <c r="B53" s="44">
        <f>C53*A53</f>
        <v>22000</v>
      </c>
      <c r="C53" s="44">
        <v>5500</v>
      </c>
    </row>
    <row r="54" spans="1:7">
      <c r="A54" s="3">
        <v>5</v>
      </c>
      <c r="B54" s="44">
        <f>C54*A54</f>
        <v>25000</v>
      </c>
      <c r="C54" s="44">
        <v>5000</v>
      </c>
    </row>
    <row r="58" spans="1:7" ht="63" customHeight="1">
      <c r="A58" s="98" t="s">
        <v>23</v>
      </c>
      <c r="B58" s="98"/>
      <c r="C58" s="98"/>
      <c r="D58" s="98"/>
      <c r="E58" s="98"/>
      <c r="F58" s="98"/>
      <c r="G58" s="98"/>
    </row>
  </sheetData>
  <mergeCells count="24">
    <mergeCell ref="K22:L22"/>
    <mergeCell ref="A58:G58"/>
    <mergeCell ref="A13:A14"/>
    <mergeCell ref="B13:C13"/>
    <mergeCell ref="D13:E13"/>
    <mergeCell ref="A31:A32"/>
    <mergeCell ref="B31:C31"/>
    <mergeCell ref="B22:C22"/>
    <mergeCell ref="A41:E46"/>
    <mergeCell ref="A48:A49"/>
    <mergeCell ref="B48:C48"/>
    <mergeCell ref="A40:D40"/>
    <mergeCell ref="A24:E29"/>
    <mergeCell ref="D31:E31"/>
    <mergeCell ref="K1:O2"/>
    <mergeCell ref="A2:J2"/>
    <mergeCell ref="A3:J3"/>
    <mergeCell ref="A4:J4"/>
    <mergeCell ref="F13:G13"/>
    <mergeCell ref="B6:C6"/>
    <mergeCell ref="A7:D12"/>
    <mergeCell ref="H13:I13"/>
    <mergeCell ref="A5:J5"/>
    <mergeCell ref="A1:J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topLeftCell="A4" workbookViewId="0">
      <selection activeCell="F18" sqref="F18"/>
    </sheetView>
  </sheetViews>
  <sheetFormatPr defaultRowHeight="15"/>
  <cols>
    <col min="1" max="1" width="12.42578125" customWidth="1"/>
    <col min="2" max="2" width="13.5703125" customWidth="1"/>
    <col min="3" max="3" width="12" customWidth="1"/>
    <col min="4" max="4" width="12.5703125" customWidth="1"/>
    <col min="5" max="5" width="8.7109375" customWidth="1"/>
    <col min="6" max="6" width="12.28515625" customWidth="1"/>
    <col min="7" max="7" width="10.7109375" customWidth="1"/>
    <col min="8" max="8" width="10.28515625" customWidth="1"/>
    <col min="9" max="9" width="9.85546875" customWidth="1"/>
    <col min="10" max="10" width="10.85546875" customWidth="1"/>
    <col min="11" max="11" width="10" customWidth="1"/>
    <col min="13" max="13" width="9" customWidth="1"/>
    <col min="17" max="17" width="8.85546875" customWidth="1"/>
    <col min="19" max="19" width="7.7109375" customWidth="1"/>
  </cols>
  <sheetData>
    <row r="1" spans="1:15" ht="76.5" customHeight="1">
      <c r="A1" s="101" t="s">
        <v>1</v>
      </c>
      <c r="B1" s="102"/>
      <c r="C1" s="102"/>
      <c r="D1" s="102"/>
      <c r="E1" s="102"/>
      <c r="F1" s="102"/>
      <c r="G1" s="102"/>
      <c r="H1" s="102"/>
      <c r="I1" s="102"/>
      <c r="J1" s="102"/>
      <c r="K1" s="97"/>
      <c r="L1" s="97"/>
      <c r="M1" s="97"/>
      <c r="N1" s="97"/>
      <c r="O1" s="97"/>
    </row>
    <row r="2" spans="1:15" ht="36.75">
      <c r="A2" s="103" t="s">
        <v>2</v>
      </c>
      <c r="B2" s="104"/>
      <c r="C2" s="104"/>
      <c r="D2" s="104"/>
      <c r="E2" s="104"/>
      <c r="F2" s="104"/>
      <c r="G2" s="104"/>
      <c r="H2" s="104"/>
      <c r="I2" s="104"/>
      <c r="J2" s="104"/>
      <c r="K2" s="97"/>
      <c r="L2" s="97"/>
      <c r="M2" s="97"/>
      <c r="N2" s="97"/>
      <c r="O2" s="97"/>
    </row>
    <row r="3" spans="1:15" ht="27" customHeight="1">
      <c r="A3" s="105" t="s">
        <v>46</v>
      </c>
      <c r="B3" s="106"/>
      <c r="C3" s="106"/>
      <c r="D3" s="106"/>
      <c r="E3" s="106"/>
      <c r="F3" s="106"/>
      <c r="G3" s="106"/>
      <c r="H3" s="106"/>
      <c r="I3" s="106"/>
      <c r="J3" s="106"/>
    </row>
    <row r="4" spans="1:15" ht="28.5" customHeight="1">
      <c r="A4" s="137" t="s">
        <v>94</v>
      </c>
      <c r="B4" s="97"/>
      <c r="C4" s="97"/>
      <c r="D4" s="97"/>
      <c r="E4" s="97"/>
      <c r="F4" s="97"/>
      <c r="G4" s="97"/>
      <c r="H4" s="97"/>
      <c r="I4" s="97"/>
      <c r="J4" s="97"/>
    </row>
    <row r="5" spans="1:15">
      <c r="A5" s="108" t="s">
        <v>47</v>
      </c>
      <c r="B5" s="108"/>
      <c r="C5" s="108"/>
      <c r="D5" s="108"/>
      <c r="E5" s="108"/>
      <c r="F5" s="108"/>
      <c r="G5" s="108"/>
      <c r="H5" s="108"/>
      <c r="I5" s="108"/>
      <c r="J5" s="108"/>
    </row>
    <row r="6" spans="1:15" ht="18.75">
      <c r="B6" s="99" t="s">
        <v>33</v>
      </c>
      <c r="C6" s="97"/>
    </row>
    <row r="13" spans="1:15" ht="38.25" customHeight="1">
      <c r="A13" s="115" t="s">
        <v>3</v>
      </c>
      <c r="B13" s="117" t="s">
        <v>69</v>
      </c>
      <c r="C13" s="118"/>
      <c r="D13" s="119" t="s">
        <v>96</v>
      </c>
      <c r="E13" s="118"/>
      <c r="F13" s="128" t="s">
        <v>70</v>
      </c>
      <c r="G13" s="118"/>
    </row>
    <row r="14" spans="1:15" ht="31.5" customHeight="1">
      <c r="A14" s="116"/>
      <c r="B14" s="14" t="s">
        <v>25</v>
      </c>
      <c r="C14" s="70" t="s">
        <v>25</v>
      </c>
      <c r="D14" s="15" t="s">
        <v>25</v>
      </c>
      <c r="E14" s="69" t="s">
        <v>25</v>
      </c>
      <c r="F14" s="6" t="s">
        <v>25</v>
      </c>
      <c r="G14" s="68" t="s">
        <v>25</v>
      </c>
    </row>
    <row r="15" spans="1:15" ht="15" customHeight="1">
      <c r="A15" s="17">
        <v>1</v>
      </c>
      <c r="B15" s="21">
        <f>C15*A15</f>
        <v>1000</v>
      </c>
      <c r="C15" s="21">
        <v>1000</v>
      </c>
      <c r="D15" s="20">
        <f>E15*A15</f>
        <v>800</v>
      </c>
      <c r="E15" s="20">
        <v>800</v>
      </c>
      <c r="F15" s="18">
        <f>G15*A15</f>
        <v>600</v>
      </c>
      <c r="G15" s="18">
        <v>600</v>
      </c>
    </row>
    <row r="16" spans="1:15">
      <c r="A16" s="17">
        <v>2</v>
      </c>
      <c r="B16" s="21">
        <f>C16*A16</f>
        <v>1800</v>
      </c>
      <c r="C16" s="21">
        <v>900</v>
      </c>
      <c r="D16" s="20">
        <f>E16*A16</f>
        <v>1500</v>
      </c>
      <c r="E16" s="20">
        <v>750</v>
      </c>
      <c r="F16" s="18">
        <f>G16*A16</f>
        <v>1100</v>
      </c>
      <c r="G16" s="18">
        <v>550</v>
      </c>
    </row>
    <row r="17" spans="1:7">
      <c r="A17" s="17">
        <v>3</v>
      </c>
      <c r="B17" s="21">
        <f>C17*A17</f>
        <v>2400</v>
      </c>
      <c r="C17" s="21">
        <v>800</v>
      </c>
      <c r="D17" s="20">
        <f>E17*A17</f>
        <v>2100</v>
      </c>
      <c r="E17" s="20">
        <v>700</v>
      </c>
      <c r="F17" s="18">
        <f>G17*A17</f>
        <v>1500</v>
      </c>
      <c r="G17" s="18">
        <v>500</v>
      </c>
    </row>
    <row r="21" spans="1:7" ht="63" customHeight="1">
      <c r="A21" s="98" t="s">
        <v>23</v>
      </c>
      <c r="B21" s="98"/>
      <c r="C21" s="98"/>
      <c r="D21" s="98"/>
      <c r="E21" s="98"/>
      <c r="F21" s="98"/>
      <c r="G21" s="98"/>
    </row>
  </sheetData>
  <mergeCells count="12">
    <mergeCell ref="A5:J5"/>
    <mergeCell ref="A21:G21"/>
    <mergeCell ref="A13:A14"/>
    <mergeCell ref="B13:C13"/>
    <mergeCell ref="D13:E13"/>
    <mergeCell ref="B6:C6"/>
    <mergeCell ref="F13:G13"/>
    <mergeCell ref="A1:J1"/>
    <mergeCell ref="K1:O2"/>
    <mergeCell ref="A2:J2"/>
    <mergeCell ref="A3:J3"/>
    <mergeCell ref="A4:J4"/>
  </mergeCells>
  <hyperlinks>
    <hyperlink ref="A4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pane ySplit="5" topLeftCell="A6" activePane="bottomLeft" state="frozen"/>
      <selection pane="bottomLeft" activeCell="J20" sqref="J20"/>
    </sheetView>
  </sheetViews>
  <sheetFormatPr defaultRowHeight="15"/>
  <cols>
    <col min="1" max="1" width="8.28515625" style="52" customWidth="1"/>
    <col min="2" max="2" width="17.7109375" style="52" customWidth="1"/>
    <col min="3" max="3" width="7.7109375" style="52" customWidth="1"/>
    <col min="4" max="4" width="12.42578125" style="52" customWidth="1"/>
    <col min="5" max="5" width="18.7109375" style="52" customWidth="1"/>
    <col min="6" max="6" width="7.140625" style="52" customWidth="1"/>
    <col min="7" max="7" width="19" style="52" customWidth="1"/>
    <col min="8" max="8" width="18.7109375" style="52" customWidth="1"/>
    <col min="9" max="9" width="5.5703125" style="52" customWidth="1"/>
    <col min="10" max="10" width="9.140625" style="52"/>
    <col min="11" max="11" width="9" style="52" customWidth="1"/>
    <col min="12" max="12" width="9.140625" style="52"/>
    <col min="13" max="13" width="10.85546875" style="52" customWidth="1"/>
    <col min="14" max="14" width="20.85546875" style="52" customWidth="1"/>
    <col min="15" max="15" width="16.140625" style="52" customWidth="1"/>
    <col min="16" max="16" width="9.140625" style="52"/>
    <col min="17" max="17" width="10.7109375" style="52" customWidth="1"/>
    <col min="18" max="18" width="12.5703125" style="52" customWidth="1"/>
    <col min="19" max="19" width="9.140625" style="52"/>
    <col min="20" max="20" width="11.85546875" style="52" customWidth="1"/>
    <col min="21" max="16384" width="9.140625" style="52"/>
  </cols>
  <sheetData>
    <row r="1" spans="1:13" ht="76.5" customHeight="1">
      <c r="A1" s="138"/>
      <c r="B1" s="138"/>
      <c r="C1" s="138"/>
      <c r="D1" s="138"/>
      <c r="E1" s="138"/>
      <c r="F1" s="138"/>
      <c r="G1" s="138"/>
      <c r="H1" s="138"/>
      <c r="I1" s="139"/>
      <c r="J1" s="139"/>
      <c r="K1" s="139"/>
      <c r="L1" s="139"/>
      <c r="M1" s="139"/>
    </row>
    <row r="2" spans="1:13" ht="32.25">
      <c r="A2" s="140" t="s">
        <v>46</v>
      </c>
      <c r="B2" s="141"/>
      <c r="C2" s="141"/>
      <c r="D2" s="141"/>
      <c r="E2" s="141"/>
      <c r="F2" s="141"/>
      <c r="G2" s="141"/>
      <c r="H2" s="141"/>
      <c r="I2" s="139"/>
      <c r="J2" s="139"/>
      <c r="K2" s="139"/>
      <c r="L2" s="139"/>
      <c r="M2" s="139"/>
    </row>
    <row r="3" spans="1:13" ht="27" customHeight="1">
      <c r="A3" s="106" t="s">
        <v>93</v>
      </c>
      <c r="B3" s="106"/>
      <c r="C3" s="106"/>
      <c r="D3" s="106"/>
      <c r="E3" s="106"/>
      <c r="F3" s="106"/>
      <c r="G3" s="106"/>
      <c r="H3" s="106"/>
    </row>
    <row r="4" spans="1:13" ht="28.5" customHeight="1">
      <c r="A4" s="107" t="s">
        <v>0</v>
      </c>
      <c r="B4" s="97"/>
      <c r="C4" s="97"/>
      <c r="D4" s="97"/>
      <c r="E4" s="97"/>
      <c r="F4" s="97"/>
      <c r="G4" s="97"/>
      <c r="H4" s="97"/>
      <c r="I4" s="97"/>
      <c r="J4" s="97"/>
    </row>
    <row r="5" spans="1:13">
      <c r="A5" s="146" t="s">
        <v>47</v>
      </c>
      <c r="B5" s="147"/>
      <c r="C5" s="147"/>
      <c r="D5" s="147"/>
      <c r="E5" s="147"/>
      <c r="F5" s="147"/>
      <c r="G5" s="147"/>
      <c r="H5" s="147"/>
    </row>
    <row r="6" spans="1:13" ht="29.25" customHeight="1">
      <c r="A6" s="53"/>
      <c r="B6" s="142" t="s">
        <v>34</v>
      </c>
      <c r="C6" s="143" t="s">
        <v>36</v>
      </c>
      <c r="D6" s="143"/>
      <c r="E6" s="57" t="s">
        <v>37</v>
      </c>
      <c r="F6" s="57" t="s">
        <v>38</v>
      </c>
      <c r="G6" s="57" t="s">
        <v>39</v>
      </c>
      <c r="H6" s="54" t="s">
        <v>40</v>
      </c>
    </row>
    <row r="7" spans="1:13" ht="29.25" customHeight="1" thickBot="1">
      <c r="A7" s="53"/>
      <c r="B7" s="142"/>
      <c r="C7" s="56" t="s">
        <v>35</v>
      </c>
      <c r="D7" s="96" t="s">
        <v>89</v>
      </c>
      <c r="E7" s="57"/>
      <c r="F7" s="57"/>
      <c r="G7" s="55"/>
      <c r="H7" s="71" t="s">
        <v>25</v>
      </c>
    </row>
    <row r="8" spans="1:13" ht="36" customHeight="1">
      <c r="A8" s="149" t="s">
        <v>35</v>
      </c>
      <c r="B8" s="73" t="s">
        <v>73</v>
      </c>
      <c r="C8" s="74" t="s">
        <v>41</v>
      </c>
      <c r="D8" s="74"/>
      <c r="E8" s="75" t="s">
        <v>45</v>
      </c>
      <c r="F8" s="76">
        <v>34</v>
      </c>
      <c r="G8" s="77">
        <v>7</v>
      </c>
      <c r="H8" s="78">
        <v>25000</v>
      </c>
    </row>
    <row r="9" spans="1:13">
      <c r="A9" s="150"/>
      <c r="B9" s="73" t="s">
        <v>43</v>
      </c>
      <c r="C9" s="74" t="s">
        <v>42</v>
      </c>
      <c r="D9" s="74"/>
      <c r="E9" s="75" t="s">
        <v>44</v>
      </c>
      <c r="F9" s="76">
        <v>72.3</v>
      </c>
      <c r="G9" s="77">
        <v>15</v>
      </c>
      <c r="H9" s="78">
        <v>40000</v>
      </c>
    </row>
    <row r="10" spans="1:13" ht="15.75" customHeight="1">
      <c r="A10" s="150"/>
      <c r="B10" s="79" t="s">
        <v>74</v>
      </c>
      <c r="C10" s="80" t="s">
        <v>71</v>
      </c>
      <c r="D10" s="81"/>
      <c r="E10" s="80"/>
      <c r="F10" s="82"/>
      <c r="G10" s="82"/>
      <c r="H10" s="83">
        <v>7000</v>
      </c>
    </row>
    <row r="11" spans="1:13" ht="15" customHeight="1">
      <c r="A11" s="148" t="s">
        <v>72</v>
      </c>
      <c r="B11" s="84" t="s">
        <v>75</v>
      </c>
      <c r="C11" s="85"/>
      <c r="D11" s="84" t="s">
        <v>76</v>
      </c>
      <c r="E11" s="84" t="s">
        <v>45</v>
      </c>
      <c r="F11" s="87">
        <v>34</v>
      </c>
      <c r="G11" s="87">
        <v>7</v>
      </c>
      <c r="H11" s="88">
        <v>20000</v>
      </c>
    </row>
    <row r="12" spans="1:13">
      <c r="A12" s="148"/>
      <c r="B12" s="84" t="s">
        <v>77</v>
      </c>
      <c r="C12" s="85"/>
      <c r="D12" s="84" t="s">
        <v>78</v>
      </c>
      <c r="E12" s="84" t="s">
        <v>44</v>
      </c>
      <c r="F12" s="87">
        <v>72.3</v>
      </c>
      <c r="G12" s="89">
        <v>15</v>
      </c>
      <c r="H12" s="88">
        <v>35000</v>
      </c>
    </row>
    <row r="13" spans="1:13">
      <c r="A13" s="148"/>
      <c r="B13" s="84" t="s">
        <v>79</v>
      </c>
      <c r="C13" s="85"/>
      <c r="D13" s="84" t="s">
        <v>80</v>
      </c>
      <c r="E13" s="84" t="s">
        <v>81</v>
      </c>
      <c r="F13" s="89">
        <v>16</v>
      </c>
      <c r="G13" s="89">
        <v>4</v>
      </c>
      <c r="H13" s="90">
        <v>13000</v>
      </c>
    </row>
    <row r="14" spans="1:13" ht="15" customHeight="1">
      <c r="A14" s="148"/>
      <c r="B14" s="85" t="s">
        <v>82</v>
      </c>
      <c r="C14" s="85"/>
      <c r="D14" s="84" t="s">
        <v>83</v>
      </c>
      <c r="E14" s="86" t="s">
        <v>18</v>
      </c>
      <c r="F14" s="89">
        <v>5</v>
      </c>
      <c r="G14" s="89">
        <v>1</v>
      </c>
      <c r="H14" s="90">
        <v>10000</v>
      </c>
    </row>
    <row r="15" spans="1:13">
      <c r="A15" s="148"/>
      <c r="B15" s="85" t="s">
        <v>84</v>
      </c>
      <c r="C15" s="85"/>
      <c r="D15" s="84" t="s">
        <v>85</v>
      </c>
      <c r="E15" s="86" t="s">
        <v>18</v>
      </c>
      <c r="F15" s="89">
        <v>5</v>
      </c>
      <c r="G15" s="89">
        <v>1</v>
      </c>
      <c r="H15" s="90">
        <v>8000</v>
      </c>
    </row>
    <row r="16" spans="1:13">
      <c r="A16" s="144" t="s">
        <v>86</v>
      </c>
      <c r="B16" s="91" t="s">
        <v>87</v>
      </c>
      <c r="C16" s="92" t="s">
        <v>91</v>
      </c>
      <c r="D16" s="91" t="s">
        <v>90</v>
      </c>
      <c r="E16" s="93" t="s">
        <v>45</v>
      </c>
      <c r="F16" s="94">
        <v>34</v>
      </c>
      <c r="G16" s="94">
        <v>7</v>
      </c>
      <c r="H16" s="95">
        <v>22000</v>
      </c>
    </row>
    <row r="17" spans="1:8">
      <c r="A17" s="144"/>
      <c r="B17" s="91" t="s">
        <v>88</v>
      </c>
      <c r="C17" s="92" t="s">
        <v>92</v>
      </c>
      <c r="D17" s="91" t="s">
        <v>76</v>
      </c>
      <c r="E17" s="93" t="s">
        <v>44</v>
      </c>
      <c r="F17" s="94">
        <v>72.3</v>
      </c>
      <c r="G17" s="94">
        <v>15</v>
      </c>
      <c r="H17" s="95">
        <v>32000</v>
      </c>
    </row>
    <row r="18" spans="1:8">
      <c r="A18" s="72"/>
    </row>
    <row r="19" spans="1:8" ht="15" customHeight="1">
      <c r="A19" s="145" t="s">
        <v>95</v>
      </c>
      <c r="B19" s="145"/>
      <c r="C19" s="145"/>
      <c r="D19" s="145"/>
      <c r="E19" s="145"/>
      <c r="F19" s="145"/>
      <c r="G19" s="145"/>
      <c r="H19" s="145"/>
    </row>
    <row r="20" spans="1:8">
      <c r="A20" s="145"/>
      <c r="B20" s="145"/>
      <c r="C20" s="145"/>
      <c r="D20" s="145"/>
      <c r="E20" s="145"/>
      <c r="F20" s="145"/>
      <c r="G20" s="145"/>
      <c r="H20" s="145"/>
    </row>
    <row r="21" spans="1:8">
      <c r="A21" s="145"/>
      <c r="B21" s="145"/>
      <c r="C21" s="145"/>
      <c r="D21" s="145"/>
      <c r="E21" s="145"/>
      <c r="F21" s="145"/>
      <c r="G21" s="145"/>
      <c r="H21" s="145"/>
    </row>
    <row r="28" spans="1:8">
      <c r="B28" s="58"/>
      <c r="C28" s="58"/>
      <c r="D28" s="58"/>
      <c r="E28" s="58"/>
    </row>
    <row r="35" spans="1:1" ht="63" customHeight="1">
      <c r="A35" s="58"/>
    </row>
  </sheetData>
  <mergeCells count="12">
    <mergeCell ref="A16:A17"/>
    <mergeCell ref="A4:J4"/>
    <mergeCell ref="A19:H21"/>
    <mergeCell ref="A5:H5"/>
    <mergeCell ref="A11:A15"/>
    <mergeCell ref="A8:A10"/>
    <mergeCell ref="A1:H1"/>
    <mergeCell ref="I1:M2"/>
    <mergeCell ref="A2:H2"/>
    <mergeCell ref="A3:H3"/>
    <mergeCell ref="B6:B7"/>
    <mergeCell ref="C6:D6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Sirocсo</vt:lpstr>
      <vt:lpstr>Gala     Lunix</vt:lpstr>
      <vt:lpstr>Crystal</vt:lpstr>
      <vt:lpstr>Towair LED</vt:lpstr>
      <vt:lpstr>Delices  Pave Led </vt:lpstr>
      <vt:lpstr>Cinema TV Photo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Дашуся</dc:creator>
  <cp:lastModifiedBy>дима</cp:lastModifiedBy>
  <cp:lastPrinted>2019-03-16T08:59:43Z</cp:lastPrinted>
  <dcterms:created xsi:type="dcterms:W3CDTF">2017-09-12T12:05:15Z</dcterms:created>
  <dcterms:modified xsi:type="dcterms:W3CDTF">2019-04-01T17:18:16Z</dcterms:modified>
</cp:coreProperties>
</file>